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edm\Desktop\Urban Metabolism Project\EW-MFA tables\"/>
    </mc:Choice>
  </mc:AlternateContent>
  <xr:revisionPtr revIDLastSave="0" documentId="13_ncr:1_{E6A2208F-6CE9-4DE7-86FE-A389539A5A0F}" xr6:coauthVersionLast="45" xr6:coauthVersionMax="45" xr10:uidLastSave="{00000000-0000-0000-0000-000000000000}"/>
  <bookViews>
    <workbookView xWindow="-110" yWindow="-110" windowWidth="19420" windowHeight="10420" xr2:uid="{75B83FE6-0B39-4E6F-BB28-01197E23EA85}"/>
  </bookViews>
  <sheets>
    <sheet name="Input Vaud" sheetId="3" r:id="rId1"/>
    <sheet name="Output Vaud" sheetId="2" r:id="rId2"/>
    <sheet name="Input Geneva" sheetId="1" r:id="rId3"/>
    <sheet name="Output Geneva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1" i="4" l="1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T71" i="4"/>
  <c r="U71" i="4"/>
  <c r="V71" i="4"/>
  <c r="D72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T72" i="4"/>
  <c r="U72" i="4"/>
  <c r="V72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U73" i="4"/>
  <c r="V73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C77" i="4"/>
  <c r="C76" i="4"/>
  <c r="C75" i="4"/>
  <c r="C74" i="4"/>
  <c r="C73" i="4"/>
  <c r="C72" i="4"/>
  <c r="C71" i="4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60" i="4"/>
  <c r="D61" i="4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U61" i="4"/>
  <c r="V61" i="4"/>
  <c r="D62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V62" i="4"/>
  <c r="D63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D64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V64" i="4"/>
  <c r="D65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R65" i="4"/>
  <c r="S65" i="4"/>
  <c r="T65" i="4"/>
  <c r="U65" i="4"/>
  <c r="V65" i="4"/>
  <c r="D66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V66" i="4"/>
  <c r="C66" i="4"/>
  <c r="C65" i="4"/>
  <c r="C64" i="4"/>
  <c r="C63" i="4"/>
  <c r="C62" i="4"/>
  <c r="C61" i="4"/>
  <c r="C60" i="4"/>
  <c r="D18" i="4"/>
  <c r="D21" i="4" s="1"/>
  <c r="E18" i="4"/>
  <c r="F18" i="4"/>
  <c r="G18" i="4"/>
  <c r="H18" i="4"/>
  <c r="I18" i="4"/>
  <c r="J18" i="4"/>
  <c r="K18" i="4"/>
  <c r="L18" i="4"/>
  <c r="L21" i="4" s="1"/>
  <c r="L27" i="4" s="1"/>
  <c r="M18" i="4"/>
  <c r="N18" i="4"/>
  <c r="O18" i="4"/>
  <c r="P18" i="4"/>
  <c r="Q18" i="4"/>
  <c r="R18" i="4"/>
  <c r="S18" i="4"/>
  <c r="T18" i="4"/>
  <c r="T21" i="4" s="1"/>
  <c r="D27" i="4" s="1"/>
  <c r="U18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R21" i="4" s="1"/>
  <c r="S19" i="4"/>
  <c r="T19" i="4"/>
  <c r="U19" i="4"/>
  <c r="D20" i="4"/>
  <c r="E20" i="4"/>
  <c r="F20" i="4"/>
  <c r="G20" i="4"/>
  <c r="H20" i="4"/>
  <c r="I20" i="4"/>
  <c r="J20" i="4"/>
  <c r="K20" i="4"/>
  <c r="L20" i="4"/>
  <c r="M20" i="4"/>
  <c r="N20" i="4"/>
  <c r="N21" i="4" s="1"/>
  <c r="J27" i="4" s="1"/>
  <c r="O20" i="4"/>
  <c r="P20" i="4"/>
  <c r="Q20" i="4"/>
  <c r="R20" i="4"/>
  <c r="S20" i="4"/>
  <c r="T20" i="4"/>
  <c r="U20" i="4"/>
  <c r="C20" i="4"/>
  <c r="C19" i="4"/>
  <c r="C18" i="4"/>
  <c r="C21" i="4" s="1"/>
  <c r="U27" i="4" s="1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C13" i="4"/>
  <c r="F21" i="4"/>
  <c r="R27" i="4" s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C101" i="1"/>
  <c r="C100" i="1"/>
  <c r="C99" i="1"/>
  <c r="C98" i="1"/>
  <c r="C97" i="1"/>
  <c r="C96" i="1"/>
  <c r="C95" i="1"/>
  <c r="K21" i="4" l="1"/>
  <c r="M27" i="4" s="1"/>
  <c r="J21" i="4"/>
  <c r="N27" i="4" s="1"/>
  <c r="S21" i="4"/>
  <c r="N67" i="4"/>
  <c r="N68" i="4" s="1"/>
  <c r="F67" i="4"/>
  <c r="F68" i="4" s="1"/>
  <c r="R67" i="4"/>
  <c r="R68" i="4" s="1"/>
  <c r="R78" i="4"/>
  <c r="R79" i="4" s="1"/>
  <c r="V78" i="4"/>
  <c r="V79" i="4" s="1"/>
  <c r="V92" i="4" s="1"/>
  <c r="E21" i="4"/>
  <c r="S27" i="4" s="1"/>
  <c r="M21" i="4"/>
  <c r="K27" i="4" s="1"/>
  <c r="U21" i="4"/>
  <c r="C27" i="4" s="1"/>
  <c r="J67" i="4"/>
  <c r="J68" i="4" s="1"/>
  <c r="N78" i="4"/>
  <c r="N79" i="4" s="1"/>
  <c r="N92" i="4" s="1"/>
  <c r="V67" i="4"/>
  <c r="V68" i="4" s="1"/>
  <c r="J78" i="4"/>
  <c r="J79" i="4" s="1"/>
  <c r="F78" i="4"/>
  <c r="F79" i="4" s="1"/>
  <c r="G21" i="4"/>
  <c r="O21" i="4"/>
  <c r="I27" i="4" s="1"/>
  <c r="J92" i="4" s="1"/>
  <c r="T27" i="4"/>
  <c r="G67" i="4"/>
  <c r="G68" i="4" s="1"/>
  <c r="O67" i="4"/>
  <c r="O68" i="4" s="1"/>
  <c r="C67" i="4"/>
  <c r="C68" i="4" s="1"/>
  <c r="K67" i="4"/>
  <c r="K68" i="4" s="1"/>
  <c r="S67" i="4"/>
  <c r="S68" i="4" s="1"/>
  <c r="C78" i="4"/>
  <c r="C79" i="4" s="1"/>
  <c r="K78" i="4"/>
  <c r="K79" i="4" s="1"/>
  <c r="K92" i="4" s="1"/>
  <c r="S78" i="4"/>
  <c r="S79" i="4" s="1"/>
  <c r="S92" i="4" s="1"/>
  <c r="G78" i="4"/>
  <c r="G79" i="4" s="1"/>
  <c r="O78" i="4"/>
  <c r="O79" i="4" s="1"/>
  <c r="H67" i="4"/>
  <c r="H68" i="4" s="1"/>
  <c r="P67" i="4"/>
  <c r="P68" i="4" s="1"/>
  <c r="D67" i="4"/>
  <c r="D68" i="4" s="1"/>
  <c r="L67" i="4"/>
  <c r="L68" i="4" s="1"/>
  <c r="T67" i="4"/>
  <c r="T68" i="4" s="1"/>
  <c r="D78" i="4"/>
  <c r="D79" i="4" s="1"/>
  <c r="L78" i="4"/>
  <c r="L79" i="4" s="1"/>
  <c r="T78" i="4"/>
  <c r="T79" i="4" s="1"/>
  <c r="H78" i="4"/>
  <c r="H79" i="4" s="1"/>
  <c r="P78" i="4"/>
  <c r="P79" i="4" s="1"/>
  <c r="I67" i="4"/>
  <c r="I68" i="4" s="1"/>
  <c r="Q67" i="4"/>
  <c r="Q68" i="4" s="1"/>
  <c r="E67" i="4"/>
  <c r="E68" i="4" s="1"/>
  <c r="M67" i="4"/>
  <c r="M68" i="4" s="1"/>
  <c r="U67" i="4"/>
  <c r="U68" i="4" s="1"/>
  <c r="E78" i="4"/>
  <c r="E79" i="4" s="1"/>
  <c r="E92" i="4" s="1"/>
  <c r="M78" i="4"/>
  <c r="M79" i="4" s="1"/>
  <c r="M92" i="4" s="1"/>
  <c r="U78" i="4"/>
  <c r="U79" i="4" s="1"/>
  <c r="I78" i="4"/>
  <c r="I79" i="4" s="1"/>
  <c r="Q78" i="4"/>
  <c r="Q79" i="4" s="1"/>
  <c r="E27" i="4"/>
  <c r="H21" i="4"/>
  <c r="P27" i="4" s="1"/>
  <c r="P21" i="4"/>
  <c r="H27" i="4" s="1"/>
  <c r="I21" i="4"/>
  <c r="O27" i="4" s="1"/>
  <c r="P92" i="4" s="1"/>
  <c r="Q21" i="4"/>
  <c r="G27" i="4" s="1"/>
  <c r="F27" i="4"/>
  <c r="Q27" i="4"/>
  <c r="R92" i="4" s="1"/>
  <c r="D92" i="4" l="1"/>
  <c r="G92" i="4"/>
  <c r="T92" i="4"/>
  <c r="H92" i="4"/>
  <c r="U92" i="4"/>
  <c r="O92" i="4"/>
  <c r="L92" i="4"/>
  <c r="F92" i="4"/>
  <c r="I92" i="4"/>
  <c r="Q92" i="4"/>
  <c r="V102" i="1" l="1"/>
  <c r="V103" i="1" s="1"/>
  <c r="N102" i="1"/>
  <c r="N103" i="1" s="1"/>
  <c r="U102" i="1"/>
  <c r="U103" i="1" s="1"/>
  <c r="T102" i="1"/>
  <c r="T103" i="1" s="1"/>
  <c r="S102" i="1"/>
  <c r="S103" i="1" s="1"/>
  <c r="R102" i="1"/>
  <c r="R103" i="1" s="1"/>
  <c r="Q102" i="1"/>
  <c r="Q103" i="1" s="1"/>
  <c r="P102" i="1"/>
  <c r="P103" i="1" s="1"/>
  <c r="L102" i="1"/>
  <c r="L103" i="1" s="1"/>
  <c r="J102" i="1"/>
  <c r="J103" i="1" s="1"/>
  <c r="H102" i="1"/>
  <c r="H103" i="1" s="1"/>
  <c r="E102" i="1"/>
  <c r="E103" i="1" s="1"/>
  <c r="X30" i="1"/>
  <c r="G35" i="1" s="1"/>
  <c r="G47" i="1" s="1"/>
  <c r="X32" i="1"/>
  <c r="K37" i="1" s="1"/>
  <c r="K49" i="1" s="1"/>
  <c r="X31" i="1"/>
  <c r="E36" i="1" s="1"/>
  <c r="E48" i="1" s="1"/>
  <c r="X23" i="1"/>
  <c r="D23" i="1" s="1"/>
  <c r="X22" i="1"/>
  <c r="F22" i="1" s="1"/>
  <c r="X21" i="1"/>
  <c r="H21" i="1" s="1"/>
  <c r="X20" i="1"/>
  <c r="J20" i="1" s="1"/>
  <c r="X19" i="1"/>
  <c r="D19" i="1" s="1"/>
  <c r="S23" i="1" l="1"/>
  <c r="E35" i="1"/>
  <c r="E47" i="1" s="1"/>
  <c r="R23" i="1"/>
  <c r="D22" i="1"/>
  <c r="K23" i="1"/>
  <c r="J23" i="1"/>
  <c r="O102" i="1"/>
  <c r="O103" i="1" s="1"/>
  <c r="M102" i="1"/>
  <c r="M103" i="1" s="1"/>
  <c r="K102" i="1"/>
  <c r="K103" i="1" s="1"/>
  <c r="I102" i="1"/>
  <c r="I103" i="1" s="1"/>
  <c r="G102" i="1"/>
  <c r="G103" i="1" s="1"/>
  <c r="F102" i="1"/>
  <c r="F103" i="1" s="1"/>
  <c r="D102" i="1"/>
  <c r="D103" i="1" s="1"/>
  <c r="C102" i="1"/>
  <c r="C103" i="1" s="1"/>
  <c r="O21" i="1"/>
  <c r="R37" i="1"/>
  <c r="R49" i="1" s="1"/>
  <c r="U22" i="1"/>
  <c r="J37" i="1"/>
  <c r="J49" i="1" s="1"/>
  <c r="N21" i="1"/>
  <c r="T22" i="1"/>
  <c r="F21" i="1"/>
  <c r="U35" i="1"/>
  <c r="U47" i="1" s="1"/>
  <c r="C22" i="1"/>
  <c r="M22" i="1"/>
  <c r="Q20" i="1"/>
  <c r="N35" i="1"/>
  <c r="N47" i="1" s="1"/>
  <c r="G21" i="1"/>
  <c r="C23" i="1"/>
  <c r="L22" i="1"/>
  <c r="I20" i="1"/>
  <c r="M35" i="1"/>
  <c r="M47" i="1" s="1"/>
  <c r="E22" i="1"/>
  <c r="F35" i="1"/>
  <c r="F47" i="1" s="1"/>
  <c r="J19" i="1"/>
  <c r="S36" i="1"/>
  <c r="S48" i="1" s="1"/>
  <c r="K19" i="1"/>
  <c r="L36" i="1"/>
  <c r="L48" i="1" s="1"/>
  <c r="P20" i="1"/>
  <c r="Q37" i="1"/>
  <c r="Q49" i="1" s="1"/>
  <c r="Q23" i="1"/>
  <c r="I23" i="1"/>
  <c r="S22" i="1"/>
  <c r="K22" i="1"/>
  <c r="U21" i="1"/>
  <c r="M21" i="1"/>
  <c r="E21" i="1"/>
  <c r="O20" i="1"/>
  <c r="G20" i="1"/>
  <c r="Q19" i="1"/>
  <c r="I19" i="1"/>
  <c r="P37" i="1"/>
  <c r="P49" i="1" s="1"/>
  <c r="H37" i="1"/>
  <c r="H49" i="1" s="1"/>
  <c r="R36" i="1"/>
  <c r="R48" i="1" s="1"/>
  <c r="J36" i="1"/>
  <c r="J48" i="1" s="1"/>
  <c r="T35" i="1"/>
  <c r="T47" i="1" s="1"/>
  <c r="L35" i="1"/>
  <c r="L47" i="1" s="1"/>
  <c r="D35" i="1"/>
  <c r="D47" i="1" s="1"/>
  <c r="T36" i="1"/>
  <c r="T48" i="1" s="1"/>
  <c r="I37" i="1"/>
  <c r="I49" i="1" s="1"/>
  <c r="P23" i="1"/>
  <c r="H23" i="1"/>
  <c r="R22" i="1"/>
  <c r="J22" i="1"/>
  <c r="T21" i="1"/>
  <c r="L21" i="1"/>
  <c r="D21" i="1"/>
  <c r="N20" i="1"/>
  <c r="F20" i="1"/>
  <c r="P19" i="1"/>
  <c r="H19" i="1"/>
  <c r="C36" i="1"/>
  <c r="C48" i="1" s="1"/>
  <c r="O37" i="1"/>
  <c r="O49" i="1" s="1"/>
  <c r="G37" i="1"/>
  <c r="G49" i="1" s="1"/>
  <c r="Q36" i="1"/>
  <c r="Q48" i="1" s="1"/>
  <c r="I36" i="1"/>
  <c r="I48" i="1" s="1"/>
  <c r="S35" i="1"/>
  <c r="S47" i="1" s="1"/>
  <c r="K35" i="1"/>
  <c r="K47" i="1" s="1"/>
  <c r="C35" i="1"/>
  <c r="C47" i="1" s="1"/>
  <c r="R19" i="1"/>
  <c r="O23" i="1"/>
  <c r="G23" i="1"/>
  <c r="Q22" i="1"/>
  <c r="I22" i="1"/>
  <c r="S21" i="1"/>
  <c r="K21" i="1"/>
  <c r="U20" i="1"/>
  <c r="M20" i="1"/>
  <c r="E20" i="1"/>
  <c r="O19" i="1"/>
  <c r="G19" i="1"/>
  <c r="C37" i="1"/>
  <c r="C49" i="1" s="1"/>
  <c r="N37" i="1"/>
  <c r="N49" i="1" s="1"/>
  <c r="F37" i="1"/>
  <c r="F49" i="1" s="1"/>
  <c r="P36" i="1"/>
  <c r="P48" i="1" s="1"/>
  <c r="H36" i="1"/>
  <c r="H48" i="1" s="1"/>
  <c r="R35" i="1"/>
  <c r="R47" i="1" s="1"/>
  <c r="J35" i="1"/>
  <c r="J47" i="1" s="1"/>
  <c r="C19" i="1"/>
  <c r="N23" i="1"/>
  <c r="F23" i="1"/>
  <c r="P22" i="1"/>
  <c r="H22" i="1"/>
  <c r="R21" i="1"/>
  <c r="J21" i="1"/>
  <c r="T20" i="1"/>
  <c r="L20" i="1"/>
  <c r="D20" i="1"/>
  <c r="N19" i="1"/>
  <c r="F19" i="1"/>
  <c r="U37" i="1"/>
  <c r="U49" i="1" s="1"/>
  <c r="M37" i="1"/>
  <c r="M49" i="1" s="1"/>
  <c r="E37" i="1"/>
  <c r="E49" i="1" s="1"/>
  <c r="O36" i="1"/>
  <c r="O48" i="1" s="1"/>
  <c r="G36" i="1"/>
  <c r="G48" i="1" s="1"/>
  <c r="Q35" i="1"/>
  <c r="Q47" i="1" s="1"/>
  <c r="I35" i="1"/>
  <c r="I47" i="1" s="1"/>
  <c r="C20" i="1"/>
  <c r="U23" i="1"/>
  <c r="M23" i="1"/>
  <c r="E23" i="1"/>
  <c r="O22" i="1"/>
  <c r="G22" i="1"/>
  <c r="Q21" i="1"/>
  <c r="I21" i="1"/>
  <c r="S20" i="1"/>
  <c r="K20" i="1"/>
  <c r="U19" i="1"/>
  <c r="M19" i="1"/>
  <c r="E19" i="1"/>
  <c r="T37" i="1"/>
  <c r="T49" i="1" s="1"/>
  <c r="L37" i="1"/>
  <c r="L49" i="1" s="1"/>
  <c r="D37" i="1"/>
  <c r="D49" i="1" s="1"/>
  <c r="N36" i="1"/>
  <c r="N48" i="1" s="1"/>
  <c r="F36" i="1"/>
  <c r="P35" i="1"/>
  <c r="P47" i="1" s="1"/>
  <c r="H35" i="1"/>
  <c r="H47" i="1" s="1"/>
  <c r="S19" i="1"/>
  <c r="D36" i="1"/>
  <c r="D48" i="1" s="1"/>
  <c r="H20" i="1"/>
  <c r="K36" i="1"/>
  <c r="K48" i="1" s="1"/>
  <c r="C21" i="1"/>
  <c r="T23" i="1"/>
  <c r="L23" i="1"/>
  <c r="N22" i="1"/>
  <c r="P21" i="1"/>
  <c r="R20" i="1"/>
  <c r="T19" i="1"/>
  <c r="L19" i="1"/>
  <c r="S37" i="1"/>
  <c r="S49" i="1" s="1"/>
  <c r="U36" i="1"/>
  <c r="U48" i="1" s="1"/>
  <c r="M36" i="1"/>
  <c r="M48" i="1" s="1"/>
  <c r="O35" i="1"/>
  <c r="O47" i="1" s="1"/>
  <c r="F24" i="1" l="1"/>
  <c r="C50" i="1"/>
  <c r="E50" i="1"/>
  <c r="R50" i="1"/>
  <c r="L50" i="1"/>
  <c r="K50" i="1"/>
  <c r="D24" i="1"/>
  <c r="P50" i="1"/>
  <c r="U24" i="1"/>
  <c r="S50" i="1"/>
  <c r="G50" i="1"/>
  <c r="C24" i="1"/>
  <c r="N50" i="1"/>
  <c r="H50" i="1"/>
  <c r="O50" i="1"/>
  <c r="J50" i="1"/>
  <c r="D50" i="1"/>
  <c r="M50" i="1"/>
  <c r="T50" i="1"/>
  <c r="U50" i="1"/>
  <c r="F38" i="1"/>
  <c r="F41" i="1" s="1"/>
  <c r="F48" i="1"/>
  <c r="F50" i="1" s="1"/>
  <c r="Q50" i="1"/>
  <c r="M38" i="1"/>
  <c r="M41" i="1" s="1"/>
  <c r="T24" i="1"/>
  <c r="T56" i="1" s="1"/>
  <c r="T66" i="1" s="1"/>
  <c r="U113" i="1" s="1"/>
  <c r="I50" i="1"/>
  <c r="M24" i="1"/>
  <c r="N24" i="1"/>
  <c r="E24" i="1"/>
  <c r="G38" i="1"/>
  <c r="G41" i="1" s="1"/>
  <c r="K24" i="1"/>
  <c r="K56" i="1" s="1"/>
  <c r="K66" i="1" s="1"/>
  <c r="L113" i="1" s="1"/>
  <c r="L24" i="1"/>
  <c r="N38" i="1"/>
  <c r="N41" i="1" s="1"/>
  <c r="O38" i="1"/>
  <c r="O42" i="1" s="1"/>
  <c r="S24" i="1"/>
  <c r="S56" i="1" s="1"/>
  <c r="S66" i="1" s="1"/>
  <c r="T113" i="1" s="1"/>
  <c r="E38" i="1"/>
  <c r="E43" i="1" s="1"/>
  <c r="G24" i="1"/>
  <c r="U38" i="1"/>
  <c r="U41" i="1" s="1"/>
  <c r="R38" i="1"/>
  <c r="R43" i="1" s="1"/>
  <c r="I24" i="1"/>
  <c r="P38" i="1"/>
  <c r="P42" i="1" s="1"/>
  <c r="I38" i="1"/>
  <c r="I41" i="1" s="1"/>
  <c r="R24" i="1"/>
  <c r="D38" i="1"/>
  <c r="D42" i="1" s="1"/>
  <c r="Q24" i="1"/>
  <c r="J24" i="1"/>
  <c r="J38" i="1"/>
  <c r="J43" i="1" s="1"/>
  <c r="Q38" i="1"/>
  <c r="Q41" i="1" s="1"/>
  <c r="C38" i="1"/>
  <c r="C41" i="1" s="1"/>
  <c r="H24" i="1"/>
  <c r="L38" i="1"/>
  <c r="L42" i="1" s="1"/>
  <c r="O24" i="1"/>
  <c r="G42" i="1"/>
  <c r="K38" i="1"/>
  <c r="K43" i="1" s="1"/>
  <c r="P24" i="1"/>
  <c r="T38" i="1"/>
  <c r="T43" i="1" s="1"/>
  <c r="P43" i="1"/>
  <c r="H38" i="1"/>
  <c r="H41" i="1" s="1"/>
  <c r="S38" i="1"/>
  <c r="S41" i="1" s="1"/>
  <c r="M43" i="1" l="1"/>
  <c r="F56" i="1"/>
  <c r="F66" i="1" s="1"/>
  <c r="G113" i="1" s="1"/>
  <c r="M56" i="1"/>
  <c r="M66" i="1" s="1"/>
  <c r="N113" i="1" s="1"/>
  <c r="U56" i="1"/>
  <c r="U66" i="1" s="1"/>
  <c r="V113" i="1" s="1"/>
  <c r="C56" i="1"/>
  <c r="C66" i="1" s="1"/>
  <c r="D113" i="1" s="1"/>
  <c r="D56" i="1"/>
  <c r="D66" i="1" s="1"/>
  <c r="E113" i="1" s="1"/>
  <c r="E56" i="1"/>
  <c r="E66" i="1" s="1"/>
  <c r="F113" i="1" s="1"/>
  <c r="N56" i="1"/>
  <c r="N66" i="1" s="1"/>
  <c r="O113" i="1" s="1"/>
  <c r="I56" i="1"/>
  <c r="I66" i="1" s="1"/>
  <c r="J113" i="1" s="1"/>
  <c r="L56" i="1"/>
  <c r="L66" i="1" s="1"/>
  <c r="M113" i="1" s="1"/>
  <c r="H56" i="1"/>
  <c r="H66" i="1" s="1"/>
  <c r="I113" i="1" s="1"/>
  <c r="S42" i="1"/>
  <c r="J42" i="1"/>
  <c r="Q56" i="1"/>
  <c r="Q66" i="1" s="1"/>
  <c r="R113" i="1" s="1"/>
  <c r="F42" i="1"/>
  <c r="F43" i="1"/>
  <c r="J56" i="1"/>
  <c r="J66" i="1" s="1"/>
  <c r="K113" i="1" s="1"/>
  <c r="R56" i="1"/>
  <c r="R66" i="1" s="1"/>
  <c r="S113" i="1" s="1"/>
  <c r="G43" i="1"/>
  <c r="C42" i="1"/>
  <c r="G56" i="1"/>
  <c r="G66" i="1" s="1"/>
  <c r="H113" i="1" s="1"/>
  <c r="N43" i="1"/>
  <c r="D43" i="1"/>
  <c r="N42" i="1"/>
  <c r="M42" i="1"/>
  <c r="J41" i="1"/>
  <c r="P56" i="1"/>
  <c r="P66" i="1" s="1"/>
  <c r="Q113" i="1" s="1"/>
  <c r="O56" i="1"/>
  <c r="O66" i="1" s="1"/>
  <c r="P113" i="1" s="1"/>
  <c r="I43" i="1"/>
  <c r="S43" i="1"/>
  <c r="I42" i="1"/>
  <c r="U43" i="1"/>
  <c r="K41" i="1"/>
  <c r="P41" i="1"/>
  <c r="U42" i="1"/>
  <c r="R42" i="1"/>
  <c r="O41" i="1"/>
  <c r="O43" i="1"/>
  <c r="Q42" i="1"/>
  <c r="H43" i="1"/>
  <c r="Q43" i="1"/>
  <c r="H42" i="1"/>
  <c r="C43" i="1"/>
  <c r="L41" i="1"/>
  <c r="K42" i="1"/>
  <c r="R41" i="1"/>
  <c r="D41" i="1"/>
  <c r="T41" i="1"/>
  <c r="E41" i="1"/>
  <c r="E42" i="1"/>
  <c r="L43" i="1"/>
  <c r="T42" i="1"/>
  <c r="V42" i="1" l="1"/>
  <c r="V41" i="1"/>
  <c r="V43" i="1"/>
  <c r="E99" i="2" l="1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D99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D78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D79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D80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D82" i="2"/>
  <c r="E82" i="2"/>
  <c r="F82" i="2"/>
  <c r="G82" i="2"/>
  <c r="H82" i="2"/>
  <c r="I82" i="2"/>
  <c r="J82" i="2"/>
  <c r="K82" i="2"/>
  <c r="L82" i="2"/>
  <c r="M82" i="2"/>
  <c r="N82" i="2"/>
  <c r="O82" i="2"/>
  <c r="P82" i="2"/>
  <c r="Q82" i="2"/>
  <c r="R82" i="2"/>
  <c r="S82" i="2"/>
  <c r="T82" i="2"/>
  <c r="U82" i="2"/>
  <c r="V82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U83" i="2"/>
  <c r="V83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C84" i="2"/>
  <c r="C83" i="2"/>
  <c r="C82" i="2"/>
  <c r="C81" i="2"/>
  <c r="C80" i="2"/>
  <c r="C79" i="2"/>
  <c r="C78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V74" i="2" s="1"/>
  <c r="V75" i="2" s="1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D70" i="2"/>
  <c r="E70" i="2"/>
  <c r="F70" i="2"/>
  <c r="F74" i="2" s="1"/>
  <c r="F75" i="2" s="1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K74" i="2"/>
  <c r="K75" i="2" s="1"/>
  <c r="C73" i="2"/>
  <c r="C72" i="2"/>
  <c r="C71" i="2"/>
  <c r="C69" i="2"/>
  <c r="C70" i="2"/>
  <c r="C68" i="2"/>
  <c r="C67" i="2"/>
  <c r="C74" i="2" s="1"/>
  <c r="C75" i="2" s="1"/>
  <c r="P28" i="2"/>
  <c r="T28" i="2"/>
  <c r="D23" i="2"/>
  <c r="D28" i="2" s="1"/>
  <c r="E23" i="2"/>
  <c r="F23" i="2"/>
  <c r="G23" i="2"/>
  <c r="H23" i="2"/>
  <c r="H28" i="2" s="1"/>
  <c r="I23" i="2"/>
  <c r="J23" i="2"/>
  <c r="J28" i="2" s="1"/>
  <c r="K23" i="2"/>
  <c r="L23" i="2"/>
  <c r="L28" i="2" s="1"/>
  <c r="M23" i="2"/>
  <c r="N23" i="2"/>
  <c r="O23" i="2"/>
  <c r="P23" i="2"/>
  <c r="Q23" i="2"/>
  <c r="R23" i="2"/>
  <c r="R28" i="2" s="1"/>
  <c r="S23" i="2"/>
  <c r="T23" i="2"/>
  <c r="U23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C26" i="2"/>
  <c r="C25" i="2"/>
  <c r="C24" i="2"/>
  <c r="C23" i="2"/>
  <c r="I20" i="2"/>
  <c r="M20" i="2"/>
  <c r="S20" i="2"/>
  <c r="D15" i="2"/>
  <c r="E15" i="2"/>
  <c r="E20" i="2" s="1"/>
  <c r="F15" i="2"/>
  <c r="G15" i="2"/>
  <c r="H15" i="2"/>
  <c r="H20" i="2" s="1"/>
  <c r="I15" i="2"/>
  <c r="J15" i="2"/>
  <c r="J20" i="2" s="1"/>
  <c r="K15" i="2"/>
  <c r="K20" i="2" s="1"/>
  <c r="L15" i="2"/>
  <c r="M15" i="2"/>
  <c r="N15" i="2"/>
  <c r="O15" i="2"/>
  <c r="P15" i="2"/>
  <c r="P20" i="2" s="1"/>
  <c r="Q15" i="2"/>
  <c r="Q20" i="2" s="1"/>
  <c r="R15" i="2"/>
  <c r="R20" i="2" s="1"/>
  <c r="S15" i="2"/>
  <c r="T15" i="2"/>
  <c r="U15" i="2"/>
  <c r="U20" i="2" s="1"/>
  <c r="D18" i="2"/>
  <c r="D20" i="2" s="1"/>
  <c r="E18" i="2"/>
  <c r="F18" i="2"/>
  <c r="G18" i="2"/>
  <c r="H18" i="2"/>
  <c r="I18" i="2"/>
  <c r="J18" i="2"/>
  <c r="K18" i="2"/>
  <c r="L18" i="2"/>
  <c r="L20" i="2" s="1"/>
  <c r="M18" i="2"/>
  <c r="N18" i="2"/>
  <c r="O18" i="2"/>
  <c r="P18" i="2"/>
  <c r="Q18" i="2"/>
  <c r="R18" i="2"/>
  <c r="S18" i="2"/>
  <c r="T18" i="2"/>
  <c r="T20" i="2" s="1"/>
  <c r="U18" i="2"/>
  <c r="C18" i="2"/>
  <c r="C15" i="2"/>
  <c r="D130" i="3"/>
  <c r="E130" i="3"/>
  <c r="F130" i="3"/>
  <c r="G130" i="3"/>
  <c r="H130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D131" i="3"/>
  <c r="E131" i="3"/>
  <c r="F131" i="3"/>
  <c r="G131" i="3"/>
  <c r="H131" i="3"/>
  <c r="I131" i="3"/>
  <c r="J131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C132" i="3"/>
  <c r="C131" i="3"/>
  <c r="C130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C129" i="3"/>
  <c r="D128" i="3"/>
  <c r="E128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C128" i="3"/>
  <c r="D127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C127" i="3"/>
  <c r="D126" i="3"/>
  <c r="E126" i="3"/>
  <c r="E133" i="3" s="1"/>
  <c r="E134" i="3" s="1"/>
  <c r="F126" i="3"/>
  <c r="G126" i="3"/>
  <c r="H126" i="3"/>
  <c r="I126" i="3"/>
  <c r="J126" i="3"/>
  <c r="K126" i="3"/>
  <c r="K133" i="3" s="1"/>
  <c r="K134" i="3" s="1"/>
  <c r="L126" i="3"/>
  <c r="L133" i="3" s="1"/>
  <c r="L134" i="3" s="1"/>
  <c r="M126" i="3"/>
  <c r="M133" i="3" s="1"/>
  <c r="M134" i="3" s="1"/>
  <c r="N126" i="3"/>
  <c r="O126" i="3"/>
  <c r="P126" i="3"/>
  <c r="Q126" i="3"/>
  <c r="R126" i="3"/>
  <c r="S126" i="3"/>
  <c r="S133" i="3" s="1"/>
  <c r="S134" i="3" s="1"/>
  <c r="T126" i="3"/>
  <c r="T133" i="3" s="1"/>
  <c r="T134" i="3" s="1"/>
  <c r="U126" i="3"/>
  <c r="U133" i="3" s="1"/>
  <c r="U134" i="3" s="1"/>
  <c r="V126" i="3"/>
  <c r="C126" i="3"/>
  <c r="C133" i="3" s="1"/>
  <c r="C134" i="3" s="1"/>
  <c r="Q133" i="3" l="1"/>
  <c r="Q134" i="3" s="1"/>
  <c r="I133" i="3"/>
  <c r="I134" i="3" s="1"/>
  <c r="D133" i="3"/>
  <c r="D134" i="3" s="1"/>
  <c r="P133" i="3"/>
  <c r="P134" i="3" s="1"/>
  <c r="H133" i="3"/>
  <c r="H134" i="3" s="1"/>
  <c r="J133" i="3"/>
  <c r="J134" i="3" s="1"/>
  <c r="R133" i="3"/>
  <c r="R134" i="3" s="1"/>
  <c r="O133" i="3"/>
  <c r="O134" i="3" s="1"/>
  <c r="G133" i="3"/>
  <c r="G134" i="3" s="1"/>
  <c r="V133" i="3"/>
  <c r="V134" i="3" s="1"/>
  <c r="N133" i="3"/>
  <c r="N134" i="3" s="1"/>
  <c r="F133" i="3"/>
  <c r="F134" i="3" s="1"/>
  <c r="O20" i="2"/>
  <c r="G20" i="2"/>
  <c r="O74" i="2"/>
  <c r="O75" i="2" s="1"/>
  <c r="G74" i="2"/>
  <c r="G75" i="2" s="1"/>
  <c r="P85" i="2"/>
  <c r="P86" i="2" s="1"/>
  <c r="H85" i="2"/>
  <c r="H86" i="2" s="1"/>
  <c r="F20" i="2"/>
  <c r="N74" i="2"/>
  <c r="N75" i="2" s="1"/>
  <c r="N20" i="2"/>
  <c r="C28" i="2"/>
  <c r="O28" i="2"/>
  <c r="G28" i="2"/>
  <c r="I28" i="2"/>
  <c r="N28" i="2"/>
  <c r="F28" i="2"/>
  <c r="S28" i="2"/>
  <c r="K28" i="2"/>
  <c r="U28" i="2"/>
  <c r="M28" i="2"/>
  <c r="E28" i="2"/>
  <c r="S74" i="2"/>
  <c r="S75" i="2" s="1"/>
  <c r="C85" i="2"/>
  <c r="C86" i="2" s="1"/>
  <c r="Q85" i="2"/>
  <c r="Q86" i="2" s="1"/>
  <c r="I85" i="2"/>
  <c r="I86" i="2" s="1"/>
  <c r="O85" i="2"/>
  <c r="O86" i="2" s="1"/>
  <c r="G85" i="2"/>
  <c r="G86" i="2" s="1"/>
  <c r="Q28" i="2"/>
  <c r="C20" i="2"/>
  <c r="S85" i="2"/>
  <c r="S86" i="2" s="1"/>
  <c r="K85" i="2"/>
  <c r="K86" i="2" s="1"/>
  <c r="R85" i="2"/>
  <c r="R86" i="2" s="1"/>
  <c r="J85" i="2"/>
  <c r="J86" i="2" s="1"/>
  <c r="U85" i="2"/>
  <c r="U86" i="2" s="1"/>
  <c r="M85" i="2"/>
  <c r="M86" i="2" s="1"/>
  <c r="E85" i="2"/>
  <c r="E86" i="2" s="1"/>
  <c r="Q74" i="2"/>
  <c r="Q75" i="2" s="1"/>
  <c r="I74" i="2"/>
  <c r="I75" i="2" s="1"/>
  <c r="R74" i="2"/>
  <c r="R75" i="2" s="1"/>
  <c r="J74" i="2"/>
  <c r="J75" i="2" s="1"/>
  <c r="U74" i="2"/>
  <c r="U75" i="2" s="1"/>
  <c r="M74" i="2"/>
  <c r="M75" i="2" s="1"/>
  <c r="E74" i="2"/>
  <c r="E75" i="2" s="1"/>
  <c r="P74" i="2"/>
  <c r="P75" i="2" s="1"/>
  <c r="H74" i="2"/>
  <c r="H75" i="2" s="1"/>
  <c r="V85" i="2"/>
  <c r="V86" i="2" s="1"/>
  <c r="N85" i="2"/>
  <c r="N86" i="2" s="1"/>
  <c r="F85" i="2"/>
  <c r="F86" i="2" s="1"/>
  <c r="T85" i="2"/>
  <c r="T86" i="2" s="1"/>
  <c r="L85" i="2"/>
  <c r="L86" i="2" s="1"/>
  <c r="D85" i="2"/>
  <c r="D86" i="2" s="1"/>
  <c r="T74" i="2"/>
  <c r="T75" i="2" s="1"/>
  <c r="L74" i="2"/>
  <c r="L75" i="2" s="1"/>
  <c r="D74" i="2"/>
  <c r="D75" i="2" s="1"/>
  <c r="X52" i="3"/>
  <c r="G61" i="3" s="1"/>
  <c r="G79" i="3" s="1"/>
  <c r="X53" i="3"/>
  <c r="F62" i="3" s="1"/>
  <c r="F80" i="3" s="1"/>
  <c r="X54" i="3"/>
  <c r="D63" i="3" s="1"/>
  <c r="D81" i="3" s="1"/>
  <c r="X55" i="3"/>
  <c r="J64" i="3" s="1"/>
  <c r="X51" i="3"/>
  <c r="J60" i="3" s="1"/>
  <c r="J78" i="3" s="1"/>
  <c r="M61" i="3" l="1"/>
  <c r="L61" i="3"/>
  <c r="F61" i="3"/>
  <c r="K64" i="3"/>
  <c r="I64" i="3"/>
  <c r="K61" i="3"/>
  <c r="U62" i="3"/>
  <c r="C61" i="3"/>
  <c r="Q62" i="3"/>
  <c r="E61" i="3"/>
  <c r="O62" i="3"/>
  <c r="U61" i="3"/>
  <c r="T61" i="3"/>
  <c r="D61" i="3"/>
  <c r="M62" i="3"/>
  <c r="S61" i="3"/>
  <c r="S64" i="3"/>
  <c r="G62" i="3"/>
  <c r="N61" i="3"/>
  <c r="Q64" i="3"/>
  <c r="E62" i="3"/>
  <c r="P60" i="3"/>
  <c r="P64" i="3"/>
  <c r="R63" i="3"/>
  <c r="T62" i="3"/>
  <c r="D62" i="3"/>
  <c r="O60" i="3"/>
  <c r="R61" i="3"/>
  <c r="J61" i="3"/>
  <c r="O64" i="3"/>
  <c r="Q63" i="3"/>
  <c r="S62" i="3"/>
  <c r="C60" i="3"/>
  <c r="N60" i="3"/>
  <c r="F60" i="3"/>
  <c r="Q61" i="3"/>
  <c r="I61" i="3"/>
  <c r="C64" i="3"/>
  <c r="N64" i="3"/>
  <c r="F64" i="3"/>
  <c r="P63" i="3"/>
  <c r="H63" i="3"/>
  <c r="R62" i="3"/>
  <c r="J62" i="3"/>
  <c r="I62" i="3"/>
  <c r="K60" i="3"/>
  <c r="Q60" i="3"/>
  <c r="I60" i="3"/>
  <c r="S63" i="3"/>
  <c r="K63" i="3"/>
  <c r="H60" i="3"/>
  <c r="C62" i="3"/>
  <c r="H64" i="3"/>
  <c r="J63" i="3"/>
  <c r="L62" i="3"/>
  <c r="G60" i="3"/>
  <c r="C63" i="3"/>
  <c r="G64" i="3"/>
  <c r="I63" i="3"/>
  <c r="K62" i="3"/>
  <c r="U60" i="3"/>
  <c r="M60" i="3"/>
  <c r="E60" i="3"/>
  <c r="P61" i="3"/>
  <c r="H61" i="3"/>
  <c r="U64" i="3"/>
  <c r="M64" i="3"/>
  <c r="E64" i="3"/>
  <c r="O63" i="3"/>
  <c r="G63" i="3"/>
  <c r="T60" i="3"/>
  <c r="L60" i="3"/>
  <c r="D60" i="3"/>
  <c r="O61" i="3"/>
  <c r="T64" i="3"/>
  <c r="L64" i="3"/>
  <c r="D64" i="3"/>
  <c r="N63" i="3"/>
  <c r="F63" i="3"/>
  <c r="P62" i="3"/>
  <c r="H62" i="3"/>
  <c r="S60" i="3"/>
  <c r="U63" i="3"/>
  <c r="M63" i="3"/>
  <c r="E63" i="3"/>
  <c r="R60" i="3"/>
  <c r="R64" i="3"/>
  <c r="T63" i="3"/>
  <c r="L63" i="3"/>
  <c r="N62" i="3"/>
  <c r="R79" i="3" l="1"/>
  <c r="F78" i="3"/>
  <c r="F65" i="3"/>
  <c r="F71" i="3" s="1"/>
  <c r="F81" i="3"/>
  <c r="L80" i="3"/>
  <c r="N81" i="3"/>
  <c r="G81" i="3"/>
  <c r="J81" i="3"/>
  <c r="P78" i="3"/>
  <c r="P65" i="3"/>
  <c r="P69" i="3" s="1"/>
  <c r="K79" i="3"/>
  <c r="E81" i="3"/>
  <c r="O81" i="3"/>
  <c r="U78" i="3"/>
  <c r="U65" i="3"/>
  <c r="U69" i="3" s="1"/>
  <c r="I80" i="3"/>
  <c r="I79" i="3"/>
  <c r="J79" i="3"/>
  <c r="E80" i="3"/>
  <c r="T79" i="3"/>
  <c r="K80" i="3"/>
  <c r="Q79" i="3"/>
  <c r="N79" i="3"/>
  <c r="D80" i="3"/>
  <c r="M81" i="3"/>
  <c r="R80" i="3"/>
  <c r="S78" i="3"/>
  <c r="S65" i="3"/>
  <c r="S69" i="3" s="1"/>
  <c r="O79" i="3"/>
  <c r="K81" i="3"/>
  <c r="H81" i="3"/>
  <c r="N78" i="3"/>
  <c r="N82" i="3" s="1"/>
  <c r="N65" i="3"/>
  <c r="N72" i="3" s="1"/>
  <c r="G80" i="3"/>
  <c r="E79" i="3"/>
  <c r="F79" i="3"/>
  <c r="L81" i="3"/>
  <c r="H80" i="3"/>
  <c r="D78" i="3"/>
  <c r="D65" i="3"/>
  <c r="D72" i="3" s="1"/>
  <c r="H79" i="3"/>
  <c r="C81" i="3"/>
  <c r="S81" i="3"/>
  <c r="P81" i="3"/>
  <c r="P72" i="3"/>
  <c r="C78" i="3"/>
  <c r="C65" i="3"/>
  <c r="C72" i="3" s="1"/>
  <c r="T80" i="3"/>
  <c r="S73" i="3"/>
  <c r="Q80" i="3"/>
  <c r="J65" i="3"/>
  <c r="J70" i="3" s="1"/>
  <c r="H78" i="3"/>
  <c r="H82" i="3" s="1"/>
  <c r="H65" i="3"/>
  <c r="H71" i="3" s="1"/>
  <c r="O78" i="3"/>
  <c r="O82" i="3" s="1"/>
  <c r="O65" i="3"/>
  <c r="O72" i="3" s="1"/>
  <c r="O80" i="3"/>
  <c r="N80" i="3"/>
  <c r="T81" i="3"/>
  <c r="P80" i="3"/>
  <c r="P71" i="3"/>
  <c r="L78" i="3"/>
  <c r="L65" i="3"/>
  <c r="L73" i="3" s="1"/>
  <c r="P79" i="3"/>
  <c r="G78" i="3"/>
  <c r="G65" i="3"/>
  <c r="G70" i="3" s="1"/>
  <c r="I78" i="3"/>
  <c r="I65" i="3"/>
  <c r="I71" i="3" s="1"/>
  <c r="S80" i="3"/>
  <c r="S71" i="3"/>
  <c r="R81" i="3"/>
  <c r="S79" i="3"/>
  <c r="C79" i="3"/>
  <c r="L79" i="3"/>
  <c r="C80" i="3"/>
  <c r="J80" i="3"/>
  <c r="J71" i="3"/>
  <c r="E78" i="3"/>
  <c r="E65" i="3"/>
  <c r="E73" i="3" s="1"/>
  <c r="Q78" i="3"/>
  <c r="Q65" i="3"/>
  <c r="Q71" i="3" s="1"/>
  <c r="Q81" i="3"/>
  <c r="Q72" i="3"/>
  <c r="M80" i="3"/>
  <c r="U80" i="3"/>
  <c r="U71" i="3"/>
  <c r="M79" i="3"/>
  <c r="U79" i="3"/>
  <c r="U70" i="3"/>
  <c r="U81" i="3"/>
  <c r="U72" i="3"/>
  <c r="I81" i="3"/>
  <c r="I82" i="3" s="1"/>
  <c r="T78" i="3"/>
  <c r="T65" i="3"/>
  <c r="T69" i="3" s="1"/>
  <c r="R78" i="3"/>
  <c r="R65" i="3"/>
  <c r="R70" i="3" s="1"/>
  <c r="M78" i="3"/>
  <c r="M65" i="3"/>
  <c r="M71" i="3" s="1"/>
  <c r="K78" i="3"/>
  <c r="K82" i="3" s="1"/>
  <c r="K65" i="3"/>
  <c r="K71" i="3" s="1"/>
  <c r="D79" i="3"/>
  <c r="D70" i="3"/>
  <c r="F82" i="3"/>
  <c r="Q82" i="3"/>
  <c r="P82" i="3"/>
  <c r="O71" i="3" l="1"/>
  <c r="L69" i="3"/>
  <c r="T82" i="3"/>
  <c r="L71" i="3"/>
  <c r="R69" i="3"/>
  <c r="C82" i="3"/>
  <c r="Q73" i="3"/>
  <c r="U82" i="3"/>
  <c r="L70" i="3"/>
  <c r="J82" i="3"/>
  <c r="Q69" i="3"/>
  <c r="L82" i="3"/>
  <c r="L72" i="3"/>
  <c r="S72" i="3"/>
  <c r="O70" i="3"/>
  <c r="U73" i="3"/>
  <c r="I72" i="3"/>
  <c r="S70" i="3"/>
  <c r="G82" i="3"/>
  <c r="D73" i="3"/>
  <c r="N73" i="3"/>
  <c r="C71" i="3"/>
  <c r="D82" i="3"/>
  <c r="K69" i="3"/>
  <c r="M82" i="3"/>
  <c r="P70" i="3"/>
  <c r="N71" i="3"/>
  <c r="N69" i="3"/>
  <c r="K70" i="3"/>
  <c r="C73" i="3"/>
  <c r="G69" i="3"/>
  <c r="G71" i="3"/>
  <c r="S82" i="3"/>
  <c r="C70" i="3"/>
  <c r="F70" i="3"/>
  <c r="R71" i="3"/>
  <c r="D69" i="3"/>
  <c r="N70" i="3"/>
  <c r="F73" i="3"/>
  <c r="K73" i="3"/>
  <c r="P73" i="3"/>
  <c r="E82" i="3"/>
  <c r="C69" i="3"/>
  <c r="K72" i="3"/>
  <c r="O73" i="3"/>
  <c r="F69" i="3"/>
  <c r="T71" i="3"/>
  <c r="V71" i="3" s="1"/>
  <c r="E72" i="3"/>
  <c r="M69" i="3"/>
  <c r="M70" i="3"/>
  <c r="R73" i="3"/>
  <c r="H69" i="3"/>
  <c r="G73" i="3"/>
  <c r="E71" i="3"/>
  <c r="H73" i="3"/>
  <c r="J72" i="3"/>
  <c r="F72" i="3"/>
  <c r="T73" i="3"/>
  <c r="M73" i="3"/>
  <c r="I69" i="3"/>
  <c r="I73" i="3"/>
  <c r="H70" i="3"/>
  <c r="M72" i="3"/>
  <c r="Q70" i="3"/>
  <c r="G72" i="3"/>
  <c r="J69" i="3"/>
  <c r="J73" i="3"/>
  <c r="R72" i="3"/>
  <c r="O69" i="3"/>
  <c r="H72" i="3"/>
  <c r="D71" i="3"/>
  <c r="I70" i="3"/>
  <c r="T72" i="3"/>
  <c r="R82" i="3"/>
  <c r="E69" i="3"/>
  <c r="V69" i="3" s="1"/>
  <c r="E70" i="3"/>
  <c r="T70" i="3"/>
  <c r="X37" i="3"/>
  <c r="K37" i="3" s="1"/>
  <c r="X38" i="3"/>
  <c r="X39" i="3"/>
  <c r="X40" i="3"/>
  <c r="X36" i="3"/>
  <c r="U31" i="3"/>
  <c r="T31" i="3"/>
  <c r="S31" i="3"/>
  <c r="R31" i="3"/>
  <c r="Q31" i="3"/>
  <c r="P31" i="3"/>
  <c r="O31" i="3"/>
  <c r="O40" i="3" s="1"/>
  <c r="N31" i="3"/>
  <c r="N40" i="3" s="1"/>
  <c r="M31" i="3"/>
  <c r="L31" i="3"/>
  <c r="K31" i="3"/>
  <c r="J31" i="3"/>
  <c r="I31" i="3"/>
  <c r="H31" i="3"/>
  <c r="H40" i="3" s="1"/>
  <c r="G31" i="3"/>
  <c r="G40" i="3" s="1"/>
  <c r="F31" i="3"/>
  <c r="F40" i="3" s="1"/>
  <c r="E31" i="3"/>
  <c r="E40" i="3" s="1"/>
  <c r="D31" i="3"/>
  <c r="C31" i="3"/>
  <c r="U30" i="3"/>
  <c r="T30" i="3"/>
  <c r="S30" i="3"/>
  <c r="S39" i="3" s="1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C39" i="3" s="1"/>
  <c r="U29" i="3"/>
  <c r="T29" i="3"/>
  <c r="S29" i="3"/>
  <c r="R29" i="3"/>
  <c r="Q29" i="3"/>
  <c r="P29" i="3"/>
  <c r="O29" i="3"/>
  <c r="O38" i="3" s="1"/>
  <c r="N29" i="3"/>
  <c r="M29" i="3"/>
  <c r="L29" i="3"/>
  <c r="K29" i="3"/>
  <c r="J29" i="3"/>
  <c r="I29" i="3"/>
  <c r="H29" i="3"/>
  <c r="G29" i="3"/>
  <c r="G38" i="3" s="1"/>
  <c r="F29" i="3"/>
  <c r="E29" i="3"/>
  <c r="D29" i="3"/>
  <c r="C29" i="3"/>
  <c r="U27" i="3"/>
  <c r="T27" i="3"/>
  <c r="S27" i="3"/>
  <c r="R27" i="3"/>
  <c r="Q27" i="3"/>
  <c r="P27" i="3"/>
  <c r="O27" i="3"/>
  <c r="O36" i="3" s="1"/>
  <c r="N27" i="3"/>
  <c r="M27" i="3"/>
  <c r="L27" i="3"/>
  <c r="K27" i="3"/>
  <c r="J27" i="3"/>
  <c r="I27" i="3"/>
  <c r="H27" i="3"/>
  <c r="G27" i="3"/>
  <c r="G36" i="3" s="1"/>
  <c r="F27" i="3"/>
  <c r="E27" i="3"/>
  <c r="D27" i="3"/>
  <c r="C27" i="3"/>
  <c r="V73" i="3" l="1"/>
  <c r="I40" i="3"/>
  <c r="C36" i="3"/>
  <c r="V72" i="3"/>
  <c r="M40" i="3"/>
  <c r="V70" i="3"/>
  <c r="C38" i="3"/>
  <c r="H39" i="3"/>
  <c r="K39" i="3"/>
  <c r="D39" i="3"/>
  <c r="L39" i="3"/>
  <c r="T39" i="3"/>
  <c r="K38" i="3"/>
  <c r="P39" i="3"/>
  <c r="I39" i="3"/>
  <c r="Q39" i="3"/>
  <c r="K36" i="3"/>
  <c r="E39" i="3"/>
  <c r="U39" i="3"/>
  <c r="F39" i="3"/>
  <c r="N39" i="3"/>
  <c r="C40" i="3"/>
  <c r="K40" i="3"/>
  <c r="S36" i="3"/>
  <c r="M39" i="3"/>
  <c r="J40" i="3"/>
  <c r="R40" i="3"/>
  <c r="G39" i="3"/>
  <c r="O39" i="3"/>
  <c r="D40" i="3"/>
  <c r="L40" i="3"/>
  <c r="T40" i="3"/>
  <c r="P40" i="3"/>
  <c r="Q40" i="3"/>
  <c r="J36" i="3"/>
  <c r="R36" i="3"/>
  <c r="J38" i="3"/>
  <c r="D36" i="3"/>
  <c r="L36" i="3"/>
  <c r="T36" i="3"/>
  <c r="S40" i="3"/>
  <c r="Q37" i="3"/>
  <c r="H37" i="3"/>
  <c r="F36" i="3"/>
  <c r="N36" i="3"/>
  <c r="U40" i="3"/>
  <c r="I38" i="3"/>
  <c r="Q38" i="3"/>
  <c r="E36" i="3"/>
  <c r="M36" i="3"/>
  <c r="U36" i="3"/>
  <c r="T38" i="3"/>
  <c r="H36" i="3"/>
  <c r="P36" i="3"/>
  <c r="E38" i="3"/>
  <c r="M38" i="3"/>
  <c r="U38" i="3"/>
  <c r="J39" i="3"/>
  <c r="R39" i="3"/>
  <c r="P37" i="3"/>
  <c r="S38" i="3"/>
  <c r="D38" i="3"/>
  <c r="L38" i="3"/>
  <c r="I36" i="3"/>
  <c r="Q36" i="3"/>
  <c r="F38" i="3"/>
  <c r="N38" i="3"/>
  <c r="I37" i="3"/>
  <c r="R38" i="3"/>
  <c r="H38" i="3"/>
  <c r="P38" i="3"/>
  <c r="R37" i="3"/>
  <c r="J37" i="3"/>
  <c r="O37" i="3"/>
  <c r="G37" i="3"/>
  <c r="C37" i="3"/>
  <c r="N37" i="3"/>
  <c r="F37" i="3"/>
  <c r="U37" i="3"/>
  <c r="M37" i="3"/>
  <c r="E37" i="3"/>
  <c r="T37" i="3"/>
  <c r="L37" i="3"/>
  <c r="D37" i="3"/>
  <c r="S37" i="3"/>
  <c r="S41" i="3" l="1"/>
  <c r="S88" i="3" s="1"/>
  <c r="S98" i="3" s="1"/>
  <c r="T144" i="3" s="1"/>
  <c r="M41" i="3"/>
  <c r="M88" i="3" s="1"/>
  <c r="M98" i="3" s="1"/>
  <c r="N144" i="3" s="1"/>
  <c r="K41" i="3"/>
  <c r="K88" i="3" s="1"/>
  <c r="K98" i="3" s="1"/>
  <c r="L144" i="3" s="1"/>
  <c r="C41" i="3"/>
  <c r="C88" i="3" s="1"/>
  <c r="C98" i="3" s="1"/>
  <c r="D144" i="3" s="1"/>
  <c r="G41" i="3"/>
  <c r="G88" i="3" s="1"/>
  <c r="G98" i="3" s="1"/>
  <c r="H144" i="3" s="1"/>
  <c r="O41" i="3"/>
  <c r="O88" i="3" s="1"/>
  <c r="O98" i="3" s="1"/>
  <c r="P144" i="3" s="1"/>
  <c r="R41" i="3"/>
  <c r="R88" i="3" s="1"/>
  <c r="R98" i="3" s="1"/>
  <c r="S144" i="3" s="1"/>
  <c r="U41" i="3"/>
  <c r="U88" i="3" s="1"/>
  <c r="U98" i="3" s="1"/>
  <c r="V144" i="3" s="1"/>
  <c r="F41" i="3"/>
  <c r="F88" i="3" s="1"/>
  <c r="F98" i="3" s="1"/>
  <c r="G144" i="3" s="1"/>
  <c r="H41" i="3"/>
  <c r="H88" i="3" s="1"/>
  <c r="H98" i="3" s="1"/>
  <c r="I144" i="3" s="1"/>
  <c r="J41" i="3"/>
  <c r="J88" i="3" s="1"/>
  <c r="J98" i="3" s="1"/>
  <c r="K144" i="3" s="1"/>
  <c r="E41" i="3"/>
  <c r="E88" i="3" s="1"/>
  <c r="E98" i="3" s="1"/>
  <c r="F144" i="3" s="1"/>
  <c r="Q41" i="3"/>
  <c r="Q88" i="3" s="1"/>
  <c r="Q98" i="3" s="1"/>
  <c r="R144" i="3" s="1"/>
  <c r="I41" i="3"/>
  <c r="I88" i="3" s="1"/>
  <c r="I98" i="3" s="1"/>
  <c r="J144" i="3" s="1"/>
  <c r="T41" i="3"/>
  <c r="T88" i="3" s="1"/>
  <c r="T98" i="3" s="1"/>
  <c r="U144" i="3" s="1"/>
  <c r="L41" i="3"/>
  <c r="L88" i="3" s="1"/>
  <c r="L98" i="3" s="1"/>
  <c r="M144" i="3" s="1"/>
  <c r="P41" i="3"/>
  <c r="P88" i="3" s="1"/>
  <c r="P98" i="3" s="1"/>
  <c r="Q144" i="3" s="1"/>
  <c r="D41" i="3"/>
  <c r="D88" i="3" s="1"/>
  <c r="D98" i="3" s="1"/>
  <c r="E144" i="3" s="1"/>
  <c r="N41" i="3"/>
  <c r="N88" i="3" s="1"/>
  <c r="N98" i="3" s="1"/>
  <c r="O144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Nicole Wiedmann</author>
  </authors>
  <commentList>
    <comment ref="A117" authorId="0" shapeId="0" xr:uid="{57D152C9-A124-42B5-91E4-36BE64AA6B06}">
      <text>
        <r>
          <rPr>
            <b/>
            <sz val="9"/>
            <color indexed="81"/>
            <rFont val="Tahoma"/>
            <family val="2"/>
          </rPr>
          <t>Nicole Wiedmann:</t>
        </r>
        <r>
          <rPr>
            <sz val="9"/>
            <color indexed="81"/>
            <rFont val="Tahoma"/>
            <family val="2"/>
          </rPr>
          <t xml:space="preserve">
Handbook Eurostat 2018 p. 93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Nicole Wiedmann</author>
  </authors>
  <commentList>
    <comment ref="A14" authorId="0" shapeId="0" xr:uid="{0CD55A04-EFB9-49BC-BA78-3231C8440103}">
      <text>
        <r>
          <rPr>
            <b/>
            <sz val="9"/>
            <color indexed="81"/>
            <rFont val="Tahoma"/>
            <family val="2"/>
          </rPr>
          <t>Nicole Wiedmann:</t>
        </r>
        <r>
          <rPr>
            <sz val="9"/>
            <color indexed="81"/>
            <rFont val="Tahoma"/>
            <family val="2"/>
          </rPr>
          <t xml:space="preserve">
Eurostat Handbook 2018, p.95
</t>
        </r>
      </text>
    </comment>
    <comment ref="A22" authorId="0" shapeId="0" xr:uid="{67788F83-9830-455B-BDE5-33EF37EF7E6B}">
      <text>
        <r>
          <rPr>
            <b/>
            <sz val="9"/>
            <color indexed="81"/>
            <rFont val="Tahoma"/>
            <family val="2"/>
          </rPr>
          <t>Nicole Wiedmann:</t>
        </r>
        <r>
          <rPr>
            <sz val="9"/>
            <color indexed="81"/>
            <rFont val="Tahoma"/>
            <family val="2"/>
          </rPr>
          <t xml:space="preserve">
Handbook Eurostat 2018, p.91</t>
        </r>
      </text>
    </comment>
    <comment ref="A49" authorId="0" shapeId="0" xr:uid="{CBE0DE80-3A8F-43DE-987D-0A38A327EA3C}">
      <text>
        <r>
          <rPr>
            <b/>
            <sz val="9"/>
            <color indexed="81"/>
            <rFont val="Tahoma"/>
            <family val="2"/>
          </rPr>
          <t>Nicole Wiedmann:</t>
        </r>
        <r>
          <rPr>
            <sz val="9"/>
            <color indexed="81"/>
            <rFont val="Tahoma"/>
            <family val="2"/>
          </rPr>
          <t xml:space="preserve">
Handbook Eurostat 2018 p. 95
</t>
        </r>
      </text>
    </comment>
    <comment ref="A57" authorId="0" shapeId="0" xr:uid="{05B0BE86-A94B-4682-898C-983F663594A9}">
      <text>
        <r>
          <rPr>
            <b/>
            <sz val="9"/>
            <color indexed="81"/>
            <rFont val="Tahoma"/>
            <family val="2"/>
          </rPr>
          <t>Nicole Wiedmann:</t>
        </r>
        <r>
          <rPr>
            <sz val="9"/>
            <color indexed="81"/>
            <rFont val="Tahoma"/>
            <family val="2"/>
          </rPr>
          <t xml:space="preserve">
Handbook Eurostat 2018 p. 95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Nicole Wiedmann</author>
  </authors>
  <commentList>
    <comment ref="A86" authorId="0" shapeId="0" xr:uid="{13D8BFF0-68F4-40CF-BB8B-70200EB8CA7D}">
      <text>
        <r>
          <rPr>
            <b/>
            <sz val="9"/>
            <color indexed="81"/>
            <rFont val="Tahoma"/>
            <family val="2"/>
          </rPr>
          <t>Nicole Wiedmann:</t>
        </r>
        <r>
          <rPr>
            <sz val="9"/>
            <color indexed="81"/>
            <rFont val="Tahoma"/>
            <family val="2"/>
          </rPr>
          <t xml:space="preserve">
Handbook Eurostat 2018 p. 93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Nicole Wiedmann</author>
  </authors>
  <commentList>
    <comment ref="A11" authorId="0" shapeId="0" xr:uid="{FBCED36C-E513-488E-9F64-7489880BB206}">
      <text>
        <r>
          <rPr>
            <b/>
            <sz val="9"/>
            <color indexed="81"/>
            <rFont val="Tahoma"/>
            <family val="2"/>
          </rPr>
          <t>Nicole Wiedmann:</t>
        </r>
        <r>
          <rPr>
            <sz val="9"/>
            <color indexed="81"/>
            <rFont val="Tahoma"/>
            <family val="2"/>
          </rPr>
          <t xml:space="preserve">
Eurostat Handbook 2018, p.95
</t>
        </r>
      </text>
    </comment>
    <comment ref="A17" authorId="0" shapeId="0" xr:uid="{8EDE0E95-5BF5-4CD7-980E-3F4A0BBFA9C7}">
      <text>
        <r>
          <rPr>
            <b/>
            <sz val="9"/>
            <color indexed="81"/>
            <rFont val="Tahoma"/>
            <family val="2"/>
          </rPr>
          <t>Nicole Wiedmann:</t>
        </r>
        <r>
          <rPr>
            <sz val="9"/>
            <color indexed="81"/>
            <rFont val="Tahoma"/>
            <family val="2"/>
          </rPr>
          <t xml:space="preserve">
Handbook Eurostat 2018, p.91</t>
        </r>
      </text>
    </comment>
    <comment ref="A42" authorId="0" shapeId="0" xr:uid="{B9B27926-C4A0-469E-9BE4-3D63E282BBF4}">
      <text>
        <r>
          <rPr>
            <b/>
            <sz val="9"/>
            <color indexed="81"/>
            <rFont val="Tahoma"/>
            <family val="2"/>
          </rPr>
          <t>Nicole Wiedmann:</t>
        </r>
        <r>
          <rPr>
            <sz val="9"/>
            <color indexed="81"/>
            <rFont val="Tahoma"/>
            <family val="2"/>
          </rPr>
          <t xml:space="preserve">
Handbook Eurostat 2018 p. 95
</t>
        </r>
      </text>
    </comment>
    <comment ref="A50" authorId="0" shapeId="0" xr:uid="{BAD71DE0-12F4-4D13-BA43-AE42E5E8BEFF}">
      <text>
        <r>
          <rPr>
            <b/>
            <sz val="9"/>
            <color indexed="81"/>
            <rFont val="Tahoma"/>
            <family val="2"/>
          </rPr>
          <t>Nicole Wiedmann:</t>
        </r>
        <r>
          <rPr>
            <sz val="9"/>
            <color indexed="81"/>
            <rFont val="Tahoma"/>
            <family val="2"/>
          </rPr>
          <t xml:space="preserve">
Handbook Eurostat 2018 p. 95
</t>
        </r>
      </text>
    </comment>
  </commentList>
</comments>
</file>

<file path=xl/sharedStrings.xml><?xml version="1.0" encoding="utf-8"?>
<sst xmlns="http://schemas.openxmlformats.org/spreadsheetml/2006/main" count="633" uniqueCount="126">
  <si>
    <t>1000t</t>
  </si>
  <si>
    <t>TOTAL</t>
  </si>
  <si>
    <t>Emission categories</t>
  </si>
  <si>
    <t>2019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</si>
  <si>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</si>
  <si>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</si>
  <si>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</si>
  <si>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</si>
  <si>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</si>
  <si>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</si>
  <si>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</si>
  <si>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</si>
  <si>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</si>
  <si>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</si>
  <si>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</si>
  <si>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</si>
  <si>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</si>
  <si>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</si>
  <si>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</si>
  <si>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</si>
  <si>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</si>
  <si>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</si>
  <si>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2000</t>
  </si>
  <si>
    <t>1.01</t>
  </si>
  <si>
    <t>1.01 Carbon dioxide (CO2)</t>
  </si>
  <si>
    <t>1.03</t>
  </si>
  <si>
    <t>1.03 Dinitrogen oxide (N20)</t>
  </si>
  <si>
    <t>1.04</t>
  </si>
  <si>
    <t>1.04 Nitrous oxides (NOx)</t>
  </si>
  <si>
    <t>1.08</t>
  </si>
  <si>
    <t>1.08 Carbon monoxide (CO)</t>
  </si>
  <si>
    <t>1.10</t>
  </si>
  <si>
    <t>1.10 Sulfur dioxide (SO2)</t>
  </si>
  <si>
    <t>1</t>
  </si>
  <si>
    <t>1 Emissions to air</t>
  </si>
  <si>
    <t>-</t>
  </si>
  <si>
    <t>Emissions from cement production (process 2A1)</t>
  </si>
  <si>
    <t>Emissions without cement production</t>
  </si>
  <si>
    <t>Oxygen requirement in combustion</t>
  </si>
  <si>
    <t>Source: Handbook Eurostat 2018</t>
  </si>
  <si>
    <t>Oxygen impied for 1 tons of combustion [t]</t>
  </si>
  <si>
    <t>STEP 1</t>
  </si>
  <si>
    <t>STEP 2</t>
  </si>
  <si>
    <t>Estimation de la consommation finale d'énergie (1), par agent énergétique, Vaud (r)</t>
  </si>
  <si>
    <t>Agent énergétique</t>
  </si>
  <si>
    <t>Total</t>
  </si>
  <si>
    <t>NCV [GJ/t]</t>
  </si>
  <si>
    <t>NCV [TJ/t]</t>
  </si>
  <si>
    <t>Oxygen demand in t per t of energy carrier</t>
  </si>
  <si>
    <t>Oxygen demand for oxydising the hydrogen</t>
  </si>
  <si>
    <t>Without oxygen already content in the energetic vector</t>
  </si>
  <si>
    <t>Oxygen content of energy carriers [%]</t>
  </si>
  <si>
    <t>STEP 3</t>
  </si>
  <si>
    <t>% of energetic vector use</t>
  </si>
  <si>
    <t>Mean</t>
  </si>
  <si>
    <t>Total oxygen demand</t>
  </si>
  <si>
    <t>Exogenous oxygen requirements</t>
  </si>
  <si>
    <t>MF8.1.1</t>
  </si>
  <si>
    <t>MF8.1.2</t>
  </si>
  <si>
    <t>Emplois, exploitations agricoles, surface agricole utile (SAU) et animaux de rente selon le niveau de classification 1 selon Unité d'observation, Canton et Année</t>
  </si>
  <si>
    <t>Cheptel - Bovins</t>
  </si>
  <si>
    <t>Vaud</t>
  </si>
  <si>
    <t>Cheptel - Equidés</t>
  </si>
  <si>
    <t>Cheptel - Moutons</t>
  </si>
  <si>
    <t>Cheptel - Chèvres</t>
  </si>
  <si>
    <t>Cheptel - Porcs</t>
  </si>
  <si>
    <t>Cheptel - Volailles</t>
  </si>
  <si>
    <t>Livestocks</t>
  </si>
  <si>
    <t>Humans</t>
  </si>
  <si>
    <t>Population at 1st of January</t>
  </si>
  <si>
    <t>t O2 per capita respiration (head/year)</t>
  </si>
  <si>
    <t>Cattle</t>
  </si>
  <si>
    <t>Sheep</t>
  </si>
  <si>
    <t>Horses</t>
  </si>
  <si>
    <t>Pigs</t>
  </si>
  <si>
    <t>Poultry</t>
  </si>
  <si>
    <t>Oxygen demand per respiration</t>
  </si>
  <si>
    <t>Goats (same value as sheeps)</t>
  </si>
  <si>
    <t>TOTAL 1000t</t>
  </si>
  <si>
    <t>Bacterian respiration neglected</t>
  </si>
  <si>
    <t>MF8.1.3</t>
  </si>
  <si>
    <t>MF8.1.4</t>
  </si>
  <si>
    <t>Neglected</t>
  </si>
  <si>
    <t>TOTAL OXYGEN REQUIREMENT</t>
  </si>
  <si>
    <t>MF8.1.1 + MF8.1.2</t>
  </si>
  <si>
    <t>Agent énergétique [t]</t>
  </si>
  <si>
    <t>Moisture converting to water during combustion in t per enegry carrier in t</t>
  </si>
  <si>
    <t>Factor</t>
  </si>
  <si>
    <t>Resulting water vapor from hyntrinsic hydrogen</t>
  </si>
  <si>
    <t>TOTAL [t]</t>
  </si>
  <si>
    <t>MF8.2.1</t>
  </si>
  <si>
    <t>MF8.2.2</t>
  </si>
  <si>
    <t>t CO2 per capita respiration (head/year)</t>
  </si>
  <si>
    <t>t H2O per capita respiration (head/year)</t>
  </si>
  <si>
    <t>CO2 emission per respiration</t>
  </si>
  <si>
    <t>H2O emission per respiration</t>
  </si>
  <si>
    <t>RESULTS</t>
  </si>
  <si>
    <t>TOTAL CO2 output</t>
  </si>
  <si>
    <t>TOTAL H2O(g) output</t>
  </si>
  <si>
    <t>MF8.2.1 + MF8.2.2</t>
  </si>
  <si>
    <t>MF8.2.3</t>
  </si>
  <si>
    <t>Consumption from air</t>
  </si>
  <si>
    <t>Total H2O emissions from combustion</t>
  </si>
  <si>
    <t>H2O [1000t]</t>
  </si>
  <si>
    <t>TOTAL [1000t]</t>
  </si>
  <si>
    <t>Consommation énérgétique par agent [TJ]</t>
  </si>
  <si>
    <t>Gaz naturels</t>
  </si>
  <si>
    <t>Mazout</t>
  </si>
  <si>
    <t>Carburants</t>
  </si>
  <si>
    <t>Consommation énérgétique par agent [tons]</t>
  </si>
  <si>
    <t>Consommation énérgétique par agent [%]</t>
  </si>
  <si>
    <t>Genève</t>
  </si>
  <si>
    <t>Emissions categories</t>
  </si>
  <si>
    <t>tons</t>
  </si>
  <si>
    <t>Oxygen impied for 1000 tons of combustion [1000t]</t>
  </si>
  <si>
    <t>Combustibles pétroliers</t>
  </si>
  <si>
    <t>Gaz</t>
  </si>
  <si>
    <t>Charbon</t>
  </si>
  <si>
    <t>Bois</t>
  </si>
  <si>
    <t>Agent énergétique [TJ]</t>
  </si>
  <si>
    <t>% of energetic vector use (mean)</t>
  </si>
  <si>
    <t>Consommation énérgétique par agent [t]</t>
  </si>
  <si>
    <t>Balancing Items - Input side Vaud</t>
  </si>
  <si>
    <t>Balancing Items - Output side Vaud</t>
  </si>
  <si>
    <t>Balancing Items - Input side Geneva</t>
  </si>
  <si>
    <t>Balancing Items - Output side Geneva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</si>
</sst>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\ ##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9"/>
      <name val="Arial"/>
      <family val="2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rial Narrow"/>
      <family val="2"/>
    </font>
    <font>
      <sz val="11"/>
      <name val="Calibri"/>
      <family val="2"/>
      <scheme val="minor"/>
    </font>
    <font>
      <b/>
      <sz val="8"/>
      <color rgb="FFFF0000"/>
      <name val="Arial"/>
      <family val="2"/>
    </font>
    <font>
      <b/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81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/>
    <xf numFmtId="164" fontId="0" fillId="0" borderId="0" xfId="0" applyNumberFormat="1"/>
    <xf numFmtId="0" fontId="1" fillId="3" borderId="0" xfId="0" applyFont="1" applyFill="1"/>
    <xf numFmtId="0" fontId="0" fillId="3" borderId="0" xfId="0" applyFill="1"/>
    <xf numFmtId="0" fontId="3" fillId="3" borderId="0" xfId="0" applyFont="1" applyFill="1"/>
    <xf numFmtId="3" fontId="4" fillId="0" borderId="0" xfId="0" quotePrefix="1" applyNumberFormat="1" applyFont="1" applyAlignment="1">
      <alignment horizontal="right" vertical="center"/>
    </xf>
    <xf numFmtId="0" fontId="1" fillId="0" borderId="0" xfId="0" applyFont="1"/>
    <xf numFmtId="0" fontId="6" fillId="0" borderId="0" xfId="0" applyFont="1"/>
    <xf numFmtId="0" fontId="5" fillId="0" borderId="0" xfId="0" applyFont="1"/>
    <xf numFmtId="0" fontId="9" fillId="0" borderId="0" xfId="0" applyFont="1" applyAlignment="1">
      <alignment vertical="center"/>
    </xf>
    <xf numFmtId="0" fontId="9" fillId="0" borderId="0" xfId="0" quotePrefix="1" applyFont="1" applyAlignment="1">
      <alignment horizontal="left" vertical="center"/>
    </xf>
    <xf numFmtId="165" fontId="9" fillId="0" borderId="0" xfId="0" applyNumberFormat="1" applyFont="1" applyAlignment="1">
      <alignment vertical="center"/>
    </xf>
    <xf numFmtId="165" fontId="9" fillId="0" borderId="0" xfId="0" applyNumberFormat="1" applyFont="1" applyAlignment="1">
      <alignment horizontal="right" vertical="center"/>
    </xf>
    <xf numFmtId="0" fontId="3" fillId="4" borderId="0" xfId="0" applyFont="1" applyFill="1"/>
    <xf numFmtId="0" fontId="0" fillId="4" borderId="0" xfId="0" applyFill="1"/>
    <xf numFmtId="164" fontId="0" fillId="4" borderId="0" xfId="0" applyNumberFormat="1" applyFill="1"/>
    <xf numFmtId="0" fontId="10" fillId="0" borderId="0" xfId="0" applyFont="1" applyAlignment="1">
      <alignment vertical="center"/>
    </xf>
    <xf numFmtId="0" fontId="0" fillId="0" borderId="0" xfId="0" applyAlignment="1">
      <alignment horizontal="right"/>
    </xf>
    <xf numFmtId="164" fontId="1" fillId="0" borderId="0" xfId="0" applyNumberFormat="1" applyFont="1"/>
    <xf numFmtId="0" fontId="1" fillId="4" borderId="0" xfId="0" applyFont="1" applyFill="1"/>
    <xf numFmtId="164" fontId="1" fillId="5" borderId="0" xfId="0" applyNumberFormat="1" applyFont="1" applyFill="1"/>
    <xf numFmtId="0" fontId="3" fillId="5" borderId="0" xfId="0" applyFont="1" applyFill="1"/>
    <xf numFmtId="0" fontId="9" fillId="4" borderId="0" xfId="0" quotePrefix="1" applyFont="1" applyFill="1" applyAlignment="1">
      <alignment horizontal="left" vertical="center"/>
    </xf>
    <xf numFmtId="0" fontId="9" fillId="4" borderId="0" xfId="0" applyFont="1" applyFill="1" applyAlignment="1">
      <alignment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right"/>
    </xf>
    <xf numFmtId="0" fontId="12" fillId="6" borderId="0" xfId="0" applyFont="1" applyFill="1"/>
    <xf numFmtId="0" fontId="5" fillId="6" borderId="0" xfId="0" applyFont="1" applyFill="1"/>
    <xf numFmtId="164" fontId="1" fillId="6" borderId="0" xfId="0" applyNumberFormat="1" applyFont="1" applyFill="1"/>
    <xf numFmtId="0" fontId="3" fillId="3" borderId="0" xfId="0" quotePrefix="1" applyFont="1" applyFill="1" applyAlignment="1">
      <alignment horizontal="left"/>
    </xf>
    <xf numFmtId="0" fontId="3" fillId="3" borderId="0" xfId="0" quotePrefix="1" applyFont="1" applyFill="1" applyAlignment="1">
      <alignment horizontal="right"/>
    </xf>
    <xf numFmtId="0" fontId="9" fillId="0" borderId="0" xfId="0" quotePrefix="1" applyFont="1" applyFill="1" applyAlignment="1">
      <alignment horizontal="left" vertical="center"/>
    </xf>
    <xf numFmtId="0" fontId="0" fillId="0" borderId="0" xfId="0" applyFill="1"/>
    <xf numFmtId="0" fontId="9" fillId="0" borderId="0" xfId="0" applyFont="1" applyFill="1" applyAlignment="1">
      <alignment vertical="center"/>
    </xf>
    <xf numFmtId="0" fontId="1" fillId="6" borderId="0" xfId="0" applyFont="1" applyFill="1"/>
    <xf numFmtId="0" fontId="2" fillId="7" borderId="0" xfId="0" applyFont="1" applyFill="1" applyAlignment="1">
      <alignment wrapText="1"/>
    </xf>
    <xf numFmtId="0" fontId="8" fillId="0" borderId="0" xfId="1" applyFill="1" applyProtection="1"/>
    <xf numFmtId="1" fontId="0" fillId="0" borderId="0" xfId="0" applyNumberFormat="1"/>
    <xf numFmtId="0" fontId="1" fillId="8" borderId="0" xfId="0" applyFont="1" applyFill="1"/>
    <xf numFmtId="0" fontId="0" fillId="8" borderId="0" xfId="0" applyFill="1"/>
    <xf numFmtId="0" fontId="3" fillId="8" borderId="0" xfId="0" applyFont="1" applyFill="1"/>
    <xf numFmtId="0" fontId="0" fillId="6" borderId="0" xfId="0" applyFill="1"/>
    <xf numFmtId="0" fontId="5" fillId="3" borderId="0" xfId="0" applyFont="1" applyFill="1"/>
    <xf numFmtId="0" fontId="0" fillId="0" borderId="0" xfId="0" quotePrefix="1" applyAlignment="1">
      <alignment horizontal="right"/>
    </xf>
    <xf numFmtId="0" fontId="1" fillId="3" borderId="0" xfId="0" applyFont="1" applyFill="1" applyAlignment="1">
      <alignment wrapText="1"/>
    </xf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right"/>
    </xf>
    <xf numFmtId="0" fontId="3" fillId="6" borderId="0" xfId="0" applyFont="1" applyFill="1"/>
    <xf numFmtId="0" fontId="11" fillId="6" borderId="0" xfId="0" applyFont="1" applyFill="1"/>
    <xf numFmtId="0" fontId="3" fillId="0" borderId="0" xfId="0" applyFont="1" applyFill="1"/>
    <xf numFmtId="3" fontId="15" fillId="0" borderId="0" xfId="0" applyNumberFormat="1" applyFont="1" applyAlignment="1">
      <alignment horizontal="right"/>
    </xf>
    <xf numFmtId="0" fontId="7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0" fillId="9" borderId="0" xfId="0" applyFill="1"/>
    <xf numFmtId="0" fontId="1" fillId="10" borderId="0" xfId="0" applyFont="1" applyFill="1" applyAlignment="1">
      <alignment wrapText="1"/>
    </xf>
    <xf numFmtId="0" fontId="17" fillId="0" borderId="0" xfId="0" applyFont="1" applyAlignment="1">
      <alignment vertical="center"/>
    </xf>
    <xf numFmtId="0" fontId="12" fillId="3" borderId="0" xfId="0" applyFont="1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0" fillId="2" borderId="0" xfId="0" applyFill="1"/>
    <xf numFmtId="2" fontId="9" fillId="2" borderId="0" xfId="0" applyNumberFormat="1" applyFont="1" applyFill="1" applyAlignment="1">
      <alignment vertical="center"/>
    </xf>
    <xf numFmtId="2" fontId="0" fillId="2" borderId="0" xfId="0" applyNumberFormat="1" applyFill="1"/>
    <xf numFmtId="0" fontId="5" fillId="10" borderId="0" xfId="0" applyFont="1" applyFill="1"/>
    <xf numFmtId="0" fontId="5" fillId="10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0" fillId="10" borderId="0" xfId="0" applyFill="1"/>
    <xf numFmtId="0" fontId="9" fillId="2" borderId="0" xfId="0" quotePrefix="1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5" fillId="10" borderId="0" xfId="0" applyFont="1" applyFill="1" applyAlignment="1">
      <alignment wrapText="1"/>
    </xf>
    <xf numFmtId="0" fontId="18" fillId="3" borderId="0" xfId="1" applyFont="1" applyFill="1"/>
    <xf numFmtId="0" fontId="12" fillId="3" borderId="0" xfId="0" applyFont="1" applyFill="1" applyAlignment="1">
      <alignment horizontal="left"/>
    </xf>
    <xf numFmtId="0" fontId="16" fillId="2" borderId="0" xfId="0" quotePrefix="1" applyFont="1" applyFill="1" applyAlignment="1">
      <alignment horizontal="left" vertical="center"/>
    </xf>
    <xf numFmtId="0" fontId="0" fillId="2" borderId="0" xfId="0" applyFont="1" applyFill="1" applyAlignment="1">
      <alignment horizontal="right"/>
    </xf>
    <xf numFmtId="0" fontId="16" fillId="2" borderId="0" xfId="0" applyFont="1" applyFill="1" applyAlignment="1">
      <alignment vertical="center"/>
    </xf>
    <xf numFmtId="0" fontId="0" fillId="2" borderId="0" xfId="0" applyFont="1" applyFill="1"/>
    <xf numFmtId="0" fontId="2" fillId="0" borderId="0" xfId="0" applyFont="1" applyAlignment="1">
      <alignment wrapText="1"/>
    </xf>
    <xf numFmtId="0" fontId="5" fillId="0" borderId="0" xfId="0" applyFont="1"/>
    <xf numFmtId="0" fontId="6" fillId="0" borderId="0" xfId="0" applyFont="1"/>
    <xf numFmtId="0" fontId="5" fillId="6" borderId="0" xfId="0" applyFont="1" applyFill="1" applyAlignment="1">
      <alignment vertical="center" wrapText="1"/>
    </xf>
    <xf numFmtId="0" fontId="8" fillId="0" borderId="0" xfId="1" applyAlignment="1">
      <alignment vertical="center" wrapText="1"/>
    </xf>
  </cellXfs>
  <cellStyles count="2">
    <cellStyle name="Collegamento ipertestuale" xfId="1" builtinId="8"/>
    <cellStyle name="Normale" xfId="0" builtinId="0"/>
  </cellStyles>
  <dxfs count="3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xweb.bfs.admin.ch/pxweb/fr/px-x-0702000000_101/px-x-0702000000_101/px-x-0702000000_101.px" TargetMode="External"/><Relationship Id="rId1" Type="http://schemas.openxmlformats.org/officeDocument/2006/relationships/hyperlink" Target="https://www.vd.ch/fileadmin/user_upload/organisation/dfin/statvd/Dom_08/Tableaux/T08.03.01.xlsx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hyperlink" Target="https://www.pxweb.bfs.admin.ch/pxweb/fr/px-x-0702000000_101/px-x-0702000000_101/px-x-0702000000_101.px" TargetMode="External"/><Relationship Id="rId1" Type="http://schemas.openxmlformats.org/officeDocument/2006/relationships/hyperlink" Target="https://www.ge.ch/statistique/tel/domaines/08/08_03/T_08_03_1_01.xls" TargetMode="Externa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4F4F9-06F4-4632-9774-7CD771959DC2}">
  <dimension ref="A1:X144"/>
  <sheetViews>
    <sheetView tabSelected="1" zoomScale="77" zoomScaleNormal="95" workbookViewId="0">
      <pane xSplit="2" topLeftCell="C1" activePane="topRight" state="frozen"/>
      <selection pane="topRight" sqref="A1:B1"/>
    </sheetView>
  </sheetViews>
  <sheetFormatPr defaultRowHeight="14.5" x14ac:dyDescent="0.35"/>
  <cols>
    <col min="1" max="1" width="13.36328125" customWidth="1"/>
    <col min="2" max="2" width="34.36328125" customWidth="1"/>
    <col min="3" max="22" width="18.54296875" customWidth="1"/>
    <col min="23" max="23" width="13.90625" customWidth="1"/>
    <col min="24" max="24" width="30.6328125" customWidth="1"/>
    <col min="25" max="25" width="27.90625" customWidth="1"/>
    <col min="26" max="26" width="26.81640625" customWidth="1"/>
    <col min="27" max="27" width="25.90625" customWidth="1"/>
    <col min="28" max="29" width="15.6328125" customWidth="1"/>
    <col min="30" max="30" width="42.453125" customWidth="1"/>
  </cols>
  <sheetData>
    <row r="1" spans="1:21" ht="33" customHeight="1" x14ac:dyDescent="0.45">
      <c r="A1" s="76" t="s">
        <v>122</v>
      </c>
      <c r="B1" s="76"/>
    </row>
    <row r="2" spans="1:21" ht="33" customHeight="1" x14ac:dyDescent="0.45">
      <c r="A2" s="1"/>
      <c r="B2" s="1"/>
    </row>
    <row r="3" spans="1:21" ht="33" customHeight="1" x14ac:dyDescent="0.45">
      <c r="A3" s="37" t="s">
        <v>57</v>
      </c>
    </row>
    <row r="4" spans="1:21" ht="33" customHeight="1" x14ac:dyDescent="0.45">
      <c r="A4" s="54"/>
    </row>
    <row r="5" spans="1:21" x14ac:dyDescent="0.35">
      <c r="A5" s="77" t="s">
        <v>41</v>
      </c>
      <c r="B5" s="78"/>
    </row>
    <row r="6" spans="1:21" s="34" customFormat="1" x14ac:dyDescent="0.35">
      <c r="A6" s="5"/>
      <c r="B6" s="31" t="s">
        <v>0</v>
      </c>
      <c r="C6" s="5"/>
      <c r="D6" s="5"/>
      <c r="E6" s="5"/>
      <c r="F6" s="6"/>
      <c r="G6" s="6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s="34" customFormat="1" x14ac:dyDescent="0.35">
      <c r="A7" s="6"/>
      <c r="B7" s="6" t="s">
        <v>2</v>
      </c>
      <c r="C7" s="32" t="s">
        <v>4</v>
      </c>
      <c r="D7" s="32" t="s">
        <v>5</v>
      </c>
      <c r="E7" s="32" t="s">
        <v>6</v>
      </c>
      <c r="F7" s="32" t="s">
        <v>7</v>
      </c>
      <c r="G7" s="32" t="s">
        <v>8</v>
      </c>
      <c r="H7" s="32" t="s">
        <v>9</v>
      </c>
      <c r="I7" s="32" t="s">
        <v>10</v>
      </c>
      <c r="J7" s="32" t="s">
        <v>11</v>
      </c>
      <c r="K7" s="32" t="s">
        <v>12</v>
      </c>
      <c r="L7" s="32" t="s">
        <v>13</v>
      </c>
      <c r="M7" s="32" t="s">
        <v>14</v>
      </c>
      <c r="N7" s="32" t="s">
        <v>15</v>
      </c>
      <c r="O7" s="32" t="s">
        <v>16</v>
      </c>
      <c r="P7" s="32" t="s">
        <v>17</v>
      </c>
      <c r="Q7" s="32" t="s">
        <v>18</v>
      </c>
      <c r="R7" s="32" t="s">
        <v>19</v>
      </c>
      <c r="S7" s="32" t="s">
        <v>20</v>
      </c>
      <c r="T7" s="32" t="s">
        <v>21</v>
      </c>
      <c r="U7" s="32" t="s">
        <v>22</v>
      </c>
    </row>
    <row r="8" spans="1:21" x14ac:dyDescent="0.35">
      <c r="A8" s="2" t="s">
        <v>23</v>
      </c>
      <c r="B8" s="2" t="s">
        <v>24</v>
      </c>
      <c r="C8" s="3">
        <v>3716.5941511289047</v>
      </c>
      <c r="D8" s="3">
        <v>3828.170281974129</v>
      </c>
      <c r="E8" s="3">
        <v>3931.3450615285296</v>
      </c>
      <c r="F8" s="3">
        <v>3866.5931016990489</v>
      </c>
      <c r="G8" s="3">
        <v>3861.9608540623558</v>
      </c>
      <c r="H8" s="3">
        <v>4164.1059753118152</v>
      </c>
      <c r="I8" s="3">
        <v>4041.2452768470221</v>
      </c>
      <c r="J8" s="3">
        <v>3958.743507480503</v>
      </c>
      <c r="K8" s="3">
        <v>4234.373761576725</v>
      </c>
      <c r="L8" s="3">
        <v>4128.1585043566865</v>
      </c>
      <c r="M8" s="3">
        <v>4150.2421110349351</v>
      </c>
      <c r="N8" s="3">
        <v>3954.7230203512604</v>
      </c>
      <c r="O8" s="3">
        <v>4148.4381100075861</v>
      </c>
      <c r="P8" s="3">
        <v>4174.603266925139</v>
      </c>
      <c r="Q8" s="3">
        <v>4183.9601639066159</v>
      </c>
      <c r="R8" s="3">
        <v>4123.3172638388014</v>
      </c>
      <c r="S8" s="3">
        <v>4035.2111009138257</v>
      </c>
      <c r="T8" s="3">
        <v>4110.1954571609349</v>
      </c>
      <c r="U8" s="3">
        <v>3917.1652462106572</v>
      </c>
    </row>
    <row r="9" spans="1:21" x14ac:dyDescent="0.35">
      <c r="A9" s="2" t="s">
        <v>25</v>
      </c>
      <c r="B9" s="2" t="s">
        <v>26</v>
      </c>
      <c r="C9" s="3">
        <v>4.8969429919785333E-2</v>
      </c>
      <c r="D9" s="3">
        <v>5.0177035311145833E-2</v>
      </c>
      <c r="E9" s="3">
        <v>5.1566694854665703E-2</v>
      </c>
      <c r="F9" s="3">
        <v>5.1005650595636748E-2</v>
      </c>
      <c r="G9" s="3">
        <v>5.0720041306955621E-2</v>
      </c>
      <c r="H9" s="3">
        <v>5.2131624340863096E-2</v>
      </c>
      <c r="I9" s="3">
        <v>5.1727625740187418E-2</v>
      </c>
      <c r="J9" s="3">
        <v>5.0994013629478772E-2</v>
      </c>
      <c r="K9" s="3">
        <v>5.1896655909086389E-2</v>
      </c>
      <c r="L9" s="3">
        <v>5.092374163372114E-2</v>
      </c>
      <c r="M9" s="3">
        <v>5.1112040879760137E-2</v>
      </c>
      <c r="N9" s="3">
        <v>4.834428128985753E-2</v>
      </c>
      <c r="O9" s="3">
        <v>4.9638424848653058E-2</v>
      </c>
      <c r="P9" s="3">
        <v>4.9552085501792249E-2</v>
      </c>
      <c r="Q9" s="3">
        <v>5.0624026587778898E-2</v>
      </c>
      <c r="R9" s="3">
        <v>5.0097405472744994E-2</v>
      </c>
      <c r="S9" s="3">
        <v>4.9834921832451667E-2</v>
      </c>
      <c r="T9" s="3">
        <v>5.0256689031412879E-2</v>
      </c>
      <c r="U9" s="3">
        <v>4.8413570519389E-2</v>
      </c>
    </row>
    <row r="10" spans="1:21" x14ac:dyDescent="0.35">
      <c r="A10" s="2" t="s">
        <v>27</v>
      </c>
      <c r="B10" s="2" t="s">
        <v>28</v>
      </c>
      <c r="C10" s="3">
        <v>3.3837486825351499</v>
      </c>
      <c r="D10" s="3">
        <v>3.413563669213397</v>
      </c>
      <c r="E10" s="3">
        <v>3.5897188438111822</v>
      </c>
      <c r="F10" s="3">
        <v>3.5315679437124539</v>
      </c>
      <c r="G10" s="3">
        <v>3.5150589692691923</v>
      </c>
      <c r="H10" s="3">
        <v>3.6351755253135734</v>
      </c>
      <c r="I10" s="3">
        <v>3.5869834148124133</v>
      </c>
      <c r="J10" s="3">
        <v>3.5557490513562171</v>
      </c>
      <c r="K10" s="3">
        <v>3.6515112196912431</v>
      </c>
      <c r="L10" s="3">
        <v>3.6013691488307171</v>
      </c>
      <c r="M10" s="3">
        <v>3.5853188728293164</v>
      </c>
      <c r="N10" s="3">
        <v>3.4741846469445785</v>
      </c>
      <c r="O10" s="3">
        <v>3.5596986209982302</v>
      </c>
      <c r="P10" s="3">
        <v>3.5761376421337565</v>
      </c>
      <c r="Q10" s="3">
        <v>3.610422877694738</v>
      </c>
      <c r="R10" s="3">
        <v>3.6010030332758505</v>
      </c>
      <c r="S10" s="3">
        <v>3.5567545733237536</v>
      </c>
      <c r="T10" s="3">
        <v>3.5876069737978051</v>
      </c>
      <c r="U10" s="3">
        <v>3.5130632829807458</v>
      </c>
    </row>
    <row r="11" spans="1:21" x14ac:dyDescent="0.35">
      <c r="A11" s="2" t="s">
        <v>29</v>
      </c>
      <c r="B11" s="2" t="s">
        <v>30</v>
      </c>
      <c r="C11" s="3">
        <v>12.666555187222871</v>
      </c>
      <c r="D11" s="3">
        <v>12.599180039068839</v>
      </c>
      <c r="E11" s="3">
        <v>13.390367828459629</v>
      </c>
      <c r="F11" s="3">
        <v>13.190994354721322</v>
      </c>
      <c r="G11" s="3">
        <v>13.192019633901122</v>
      </c>
      <c r="H11" s="3">
        <v>13.206128661148879</v>
      </c>
      <c r="I11" s="3">
        <v>13.17109312788866</v>
      </c>
      <c r="J11" s="3">
        <v>13.160318822390812</v>
      </c>
      <c r="K11" s="3">
        <v>13.077941694779604</v>
      </c>
      <c r="L11" s="3">
        <v>13.005485881839977</v>
      </c>
      <c r="M11" s="3">
        <v>12.855725599845115</v>
      </c>
      <c r="N11" s="3">
        <v>12.612620724672677</v>
      </c>
      <c r="O11" s="3">
        <v>12.657130569874782</v>
      </c>
      <c r="P11" s="3">
        <v>12.673576146977762</v>
      </c>
      <c r="Q11" s="3">
        <v>12.845116129100536</v>
      </c>
      <c r="R11" s="3">
        <v>12.886655179087192</v>
      </c>
      <c r="S11" s="3">
        <v>12.824853177969787</v>
      </c>
      <c r="T11" s="3">
        <v>12.8071849724247</v>
      </c>
      <c r="U11" s="3">
        <v>12.820700244715852</v>
      </c>
    </row>
    <row r="12" spans="1:21" x14ac:dyDescent="0.35">
      <c r="A12" s="2" t="s">
        <v>31</v>
      </c>
      <c r="B12" s="2" t="s">
        <v>32</v>
      </c>
      <c r="C12" s="3">
        <v>0.10832942739267698</v>
      </c>
      <c r="D12" s="3">
        <v>0.11658919965531821</v>
      </c>
      <c r="E12" s="3">
        <v>0.12147714653397436</v>
      </c>
      <c r="F12" s="3">
        <v>0.11911675951585</v>
      </c>
      <c r="G12" s="3">
        <v>0.11602827369791262</v>
      </c>
      <c r="H12" s="3">
        <v>0.14149067393902515</v>
      </c>
      <c r="I12" s="3">
        <v>0.13504908107856675</v>
      </c>
      <c r="J12" s="3">
        <v>0.13026582004175694</v>
      </c>
      <c r="K12" s="3">
        <v>0.15596804636499517</v>
      </c>
      <c r="L12" s="3">
        <v>0.15032023610923437</v>
      </c>
      <c r="M12" s="3">
        <v>0.15372698223670153</v>
      </c>
      <c r="N12" s="3">
        <v>0.14502174147300229</v>
      </c>
      <c r="O12" s="3">
        <v>0.1623136168483704</v>
      </c>
      <c r="P12" s="3">
        <v>0.16685303335126497</v>
      </c>
      <c r="Q12" s="3">
        <v>0.16640141128981503</v>
      </c>
      <c r="R12" s="3">
        <v>0.16602012897627808</v>
      </c>
      <c r="S12" s="3">
        <v>0.15933308631448934</v>
      </c>
      <c r="T12" s="3">
        <v>0.16877026360603403</v>
      </c>
      <c r="U12" s="3">
        <v>0.15236188225054742</v>
      </c>
    </row>
    <row r="15" spans="1:21" x14ac:dyDescent="0.35">
      <c r="A15" s="49" t="s">
        <v>36</v>
      </c>
      <c r="B15" s="43"/>
    </row>
    <row r="16" spans="1:21" x14ac:dyDescent="0.35">
      <c r="A16" s="4"/>
      <c r="B16" s="4" t="s">
        <v>113</v>
      </c>
      <c r="C16" s="4">
        <v>2018</v>
      </c>
      <c r="D16" s="4">
        <v>2017</v>
      </c>
      <c r="E16" s="4">
        <v>2016</v>
      </c>
      <c r="F16" s="4">
        <v>2015</v>
      </c>
      <c r="G16" s="4">
        <v>2014</v>
      </c>
      <c r="H16" s="4">
        <v>2013</v>
      </c>
      <c r="I16" s="4">
        <v>2012</v>
      </c>
      <c r="J16" s="4">
        <v>2011</v>
      </c>
      <c r="K16" s="4">
        <v>2010</v>
      </c>
      <c r="L16" s="4">
        <v>2009</v>
      </c>
      <c r="M16" s="4">
        <v>2008</v>
      </c>
      <c r="N16" s="4">
        <v>2007</v>
      </c>
      <c r="O16" s="4">
        <v>2006</v>
      </c>
      <c r="P16" s="4">
        <v>2005</v>
      </c>
      <c r="Q16" s="4">
        <v>2004</v>
      </c>
      <c r="R16" s="4">
        <v>2003</v>
      </c>
      <c r="S16" s="4">
        <v>2002</v>
      </c>
      <c r="T16" s="4">
        <v>2001</v>
      </c>
      <c r="U16" s="4">
        <v>2000</v>
      </c>
    </row>
    <row r="17" spans="1:21" x14ac:dyDescent="0.35">
      <c r="A17" s="6"/>
      <c r="B17" s="6" t="s">
        <v>112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1" x14ac:dyDescent="0.35">
      <c r="A18" s="2" t="s">
        <v>23</v>
      </c>
      <c r="B18" s="2" t="s">
        <v>24</v>
      </c>
      <c r="C18" s="7">
        <v>429387.20000000007</v>
      </c>
      <c r="D18" s="7">
        <v>429387.20000000007</v>
      </c>
      <c r="E18" s="7">
        <v>429387.20000000007</v>
      </c>
      <c r="F18" s="7">
        <v>429387.20000000007</v>
      </c>
      <c r="G18" s="7">
        <v>429387.20000000007</v>
      </c>
      <c r="H18" s="7">
        <v>429387.20000000007</v>
      </c>
      <c r="I18" s="7">
        <v>429387.20000000007</v>
      </c>
      <c r="J18" s="7">
        <v>429387.20000000007</v>
      </c>
      <c r="K18" s="7">
        <v>429387.20000000007</v>
      </c>
      <c r="L18" s="7">
        <v>429387.20000000007</v>
      </c>
      <c r="M18" s="7">
        <v>429387.20000000007</v>
      </c>
      <c r="N18" s="7">
        <v>429387.20000000007</v>
      </c>
      <c r="O18" s="7">
        <v>429387.20000000007</v>
      </c>
      <c r="P18" s="7">
        <v>429387.20000000007</v>
      </c>
      <c r="Q18" s="7">
        <v>429387.20000000007</v>
      </c>
      <c r="R18" s="7">
        <v>429387.20000000007</v>
      </c>
      <c r="S18" s="7">
        <v>429387.20000000007</v>
      </c>
      <c r="T18" s="7">
        <v>429387.20000000007</v>
      </c>
      <c r="U18" s="7">
        <v>429387.20000000007</v>
      </c>
    </row>
    <row r="19" spans="1:21" x14ac:dyDescent="0.35">
      <c r="A19" s="2" t="s">
        <v>25</v>
      </c>
      <c r="B19" s="2" t="s">
        <v>26</v>
      </c>
      <c r="C19" s="7" t="s">
        <v>35</v>
      </c>
      <c r="D19" s="7" t="s">
        <v>35</v>
      </c>
      <c r="E19" s="7" t="s">
        <v>35</v>
      </c>
      <c r="F19" s="7" t="s">
        <v>35</v>
      </c>
      <c r="G19" s="7" t="s">
        <v>35</v>
      </c>
      <c r="H19" s="7" t="s">
        <v>35</v>
      </c>
      <c r="I19" s="7" t="s">
        <v>35</v>
      </c>
      <c r="J19" s="7" t="s">
        <v>35</v>
      </c>
      <c r="K19" s="7" t="s">
        <v>35</v>
      </c>
      <c r="L19" s="7" t="s">
        <v>35</v>
      </c>
      <c r="M19" s="7" t="s">
        <v>35</v>
      </c>
      <c r="N19" s="7" t="s">
        <v>35</v>
      </c>
      <c r="O19" s="7" t="s">
        <v>35</v>
      </c>
      <c r="P19" s="7" t="s">
        <v>35</v>
      </c>
      <c r="Q19" s="7" t="s">
        <v>35</v>
      </c>
      <c r="R19" s="7" t="s">
        <v>35</v>
      </c>
      <c r="S19" s="7" t="s">
        <v>35</v>
      </c>
      <c r="T19" s="7" t="s">
        <v>35</v>
      </c>
      <c r="U19" s="7" t="s">
        <v>35</v>
      </c>
    </row>
    <row r="20" spans="1:21" x14ac:dyDescent="0.35">
      <c r="A20" s="2" t="s">
        <v>27</v>
      </c>
      <c r="B20" s="2" t="s">
        <v>28</v>
      </c>
      <c r="C20" s="7">
        <v>2.64</v>
      </c>
      <c r="D20" s="7">
        <v>2.64</v>
      </c>
      <c r="E20" s="7">
        <v>2.64</v>
      </c>
      <c r="F20" s="7">
        <v>2.64</v>
      </c>
      <c r="G20" s="7">
        <v>2.64</v>
      </c>
      <c r="H20" s="7">
        <v>2.64</v>
      </c>
      <c r="I20" s="7">
        <v>2.64</v>
      </c>
      <c r="J20" s="7">
        <v>2.64</v>
      </c>
      <c r="K20" s="7">
        <v>2.64</v>
      </c>
      <c r="L20" s="7">
        <v>2.64</v>
      </c>
      <c r="M20" s="7">
        <v>2.64</v>
      </c>
      <c r="N20" s="7">
        <v>2.64</v>
      </c>
      <c r="O20" s="7">
        <v>2.64</v>
      </c>
      <c r="P20" s="7">
        <v>2.64</v>
      </c>
      <c r="Q20" s="7">
        <v>2.64</v>
      </c>
      <c r="R20" s="7">
        <v>2.64</v>
      </c>
      <c r="S20" s="7">
        <v>2.64</v>
      </c>
      <c r="T20" s="7">
        <v>2.64</v>
      </c>
      <c r="U20" s="7">
        <v>2.64</v>
      </c>
    </row>
    <row r="21" spans="1:21" x14ac:dyDescent="0.35">
      <c r="A21" s="2" t="s">
        <v>29</v>
      </c>
      <c r="B21" s="2" t="s">
        <v>30</v>
      </c>
      <c r="C21" s="7">
        <v>2.64</v>
      </c>
      <c r="D21" s="7">
        <v>2.64</v>
      </c>
      <c r="E21" s="7">
        <v>2.64</v>
      </c>
      <c r="F21" s="7">
        <v>2.64</v>
      </c>
      <c r="G21" s="7">
        <v>2.64</v>
      </c>
      <c r="H21" s="7">
        <v>2.64</v>
      </c>
      <c r="I21" s="7">
        <v>2.64</v>
      </c>
      <c r="J21" s="7">
        <v>2.64</v>
      </c>
      <c r="K21" s="7">
        <v>2.64</v>
      </c>
      <c r="L21" s="7">
        <v>2.64</v>
      </c>
      <c r="M21" s="7">
        <v>2.64</v>
      </c>
      <c r="N21" s="7">
        <v>2.64</v>
      </c>
      <c r="O21" s="7">
        <v>2.64</v>
      </c>
      <c r="P21" s="7">
        <v>2.64</v>
      </c>
      <c r="Q21" s="7">
        <v>2.64</v>
      </c>
      <c r="R21" s="7">
        <v>2.64</v>
      </c>
      <c r="S21" s="7">
        <v>2.64</v>
      </c>
      <c r="T21" s="7">
        <v>2.64</v>
      </c>
      <c r="U21" s="7">
        <v>2.64</v>
      </c>
    </row>
    <row r="22" spans="1:21" x14ac:dyDescent="0.35">
      <c r="A22" s="2" t="s">
        <v>31</v>
      </c>
      <c r="B22" s="2" t="s">
        <v>32</v>
      </c>
      <c r="C22" s="7">
        <v>0.11200000000000002</v>
      </c>
      <c r="D22" s="7">
        <v>0.11200000000000002</v>
      </c>
      <c r="E22" s="7">
        <v>0.11200000000000002</v>
      </c>
      <c r="F22" s="7">
        <v>0.11200000000000002</v>
      </c>
      <c r="G22" s="7">
        <v>0.11200000000000002</v>
      </c>
      <c r="H22" s="7">
        <v>0.11200000000000002</v>
      </c>
      <c r="I22" s="7">
        <v>0.11200000000000002</v>
      </c>
      <c r="J22" s="7">
        <v>0.11200000000000002</v>
      </c>
      <c r="K22" s="7">
        <v>0.11200000000000002</v>
      </c>
      <c r="L22" s="7">
        <v>0.11200000000000002</v>
      </c>
      <c r="M22" s="7">
        <v>0.11200000000000002</v>
      </c>
      <c r="N22" s="7">
        <v>0.11200000000000002</v>
      </c>
      <c r="O22" s="7">
        <v>0.11200000000000002</v>
      </c>
      <c r="P22" s="7">
        <v>0.11200000000000002</v>
      </c>
      <c r="Q22" s="7">
        <v>0.11200000000000002</v>
      </c>
      <c r="R22" s="7">
        <v>0.11200000000000002</v>
      </c>
      <c r="S22" s="7">
        <v>0.11200000000000002</v>
      </c>
      <c r="T22" s="7">
        <v>0.11200000000000002</v>
      </c>
      <c r="U22" s="7">
        <v>0.11200000000000002</v>
      </c>
    </row>
    <row r="24" spans="1:21" x14ac:dyDescent="0.35">
      <c r="A24" s="49" t="s">
        <v>37</v>
      </c>
      <c r="B24" s="43"/>
    </row>
    <row r="25" spans="1:21" x14ac:dyDescent="0.35">
      <c r="A25" s="5"/>
      <c r="B25" s="4" t="s">
        <v>0</v>
      </c>
      <c r="C25" s="4">
        <v>2018</v>
      </c>
      <c r="D25" s="4">
        <v>2017</v>
      </c>
      <c r="E25" s="4">
        <v>2016</v>
      </c>
      <c r="F25" s="4">
        <v>2015</v>
      </c>
      <c r="G25" s="4">
        <v>2014</v>
      </c>
      <c r="H25" s="4">
        <v>2013</v>
      </c>
      <c r="I25" s="4">
        <v>2012</v>
      </c>
      <c r="J25" s="4">
        <v>2011</v>
      </c>
      <c r="K25" s="4">
        <v>2010</v>
      </c>
      <c r="L25" s="4">
        <v>2009</v>
      </c>
      <c r="M25" s="4">
        <v>2008</v>
      </c>
      <c r="N25" s="4">
        <v>2007</v>
      </c>
      <c r="O25" s="4">
        <v>2006</v>
      </c>
      <c r="P25" s="4">
        <v>2005</v>
      </c>
      <c r="Q25" s="4">
        <v>2004</v>
      </c>
      <c r="R25" s="4">
        <v>2003</v>
      </c>
      <c r="S25" s="4">
        <v>2002</v>
      </c>
      <c r="T25" s="4">
        <v>2001</v>
      </c>
      <c r="U25" s="4">
        <v>2000</v>
      </c>
    </row>
    <row r="26" spans="1:21" x14ac:dyDescent="0.35">
      <c r="A26" s="6"/>
      <c r="B26" s="6" t="s">
        <v>112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</row>
    <row r="27" spans="1:21" x14ac:dyDescent="0.35">
      <c r="A27" s="2" t="s">
        <v>23</v>
      </c>
      <c r="B27" s="2" t="s">
        <v>24</v>
      </c>
      <c r="C27" s="3">
        <f t="shared" ref="C27:U27" si="0">C8-C18/1000</f>
        <v>3287.2069511289046</v>
      </c>
      <c r="D27" s="3">
        <f t="shared" si="0"/>
        <v>3398.7830819741289</v>
      </c>
      <c r="E27" s="3">
        <f t="shared" si="0"/>
        <v>3501.9578615285295</v>
      </c>
      <c r="F27" s="3">
        <f t="shared" si="0"/>
        <v>3437.2059016990488</v>
      </c>
      <c r="G27" s="3">
        <f t="shared" si="0"/>
        <v>3432.5736540623557</v>
      </c>
      <c r="H27" s="3">
        <f t="shared" si="0"/>
        <v>3734.7187753118151</v>
      </c>
      <c r="I27" s="3">
        <f t="shared" si="0"/>
        <v>3611.8580768470219</v>
      </c>
      <c r="J27" s="3">
        <f t="shared" si="0"/>
        <v>3529.3563074805029</v>
      </c>
      <c r="K27" s="3">
        <f t="shared" si="0"/>
        <v>3804.9865615767249</v>
      </c>
      <c r="L27" s="3">
        <f t="shared" si="0"/>
        <v>3698.7713043566864</v>
      </c>
      <c r="M27" s="3">
        <f t="shared" si="0"/>
        <v>3720.854911034935</v>
      </c>
      <c r="N27" s="3">
        <f t="shared" si="0"/>
        <v>3525.3358203512603</v>
      </c>
      <c r="O27" s="3">
        <f t="shared" si="0"/>
        <v>3719.050910007586</v>
      </c>
      <c r="P27" s="3">
        <f t="shared" si="0"/>
        <v>3745.2160669251389</v>
      </c>
      <c r="Q27" s="3">
        <f t="shared" si="0"/>
        <v>3754.5729639066158</v>
      </c>
      <c r="R27" s="3">
        <f t="shared" si="0"/>
        <v>3693.9300638388013</v>
      </c>
      <c r="S27" s="3">
        <f t="shared" si="0"/>
        <v>3605.8239009138256</v>
      </c>
      <c r="T27" s="3">
        <f t="shared" si="0"/>
        <v>3680.8082571609348</v>
      </c>
      <c r="U27" s="3">
        <f t="shared" si="0"/>
        <v>3487.7780462106571</v>
      </c>
    </row>
    <row r="28" spans="1:21" x14ac:dyDescent="0.35">
      <c r="A28" s="2" t="s">
        <v>25</v>
      </c>
      <c r="B28" s="2" t="s">
        <v>26</v>
      </c>
      <c r="C28" s="3">
        <v>4.8969429919785333E-2</v>
      </c>
      <c r="D28" s="3">
        <v>5.0177035311145833E-2</v>
      </c>
      <c r="E28" s="3">
        <v>5.1566694854665703E-2</v>
      </c>
      <c r="F28" s="3">
        <v>5.1005650595636748E-2</v>
      </c>
      <c r="G28" s="3">
        <v>5.0720041306955621E-2</v>
      </c>
      <c r="H28" s="3">
        <v>5.2131624340863096E-2</v>
      </c>
      <c r="I28" s="3">
        <v>5.1727625740187418E-2</v>
      </c>
      <c r="J28" s="3">
        <v>5.0994013629478772E-2</v>
      </c>
      <c r="K28" s="3">
        <v>5.1896655909086389E-2</v>
      </c>
      <c r="L28" s="3">
        <v>5.092374163372114E-2</v>
      </c>
      <c r="M28" s="3">
        <v>5.1112040879760137E-2</v>
      </c>
      <c r="N28" s="3">
        <v>4.834428128985753E-2</v>
      </c>
      <c r="O28" s="3">
        <v>4.9638424848653058E-2</v>
      </c>
      <c r="P28" s="3">
        <v>4.9552085501792249E-2</v>
      </c>
      <c r="Q28" s="3">
        <v>5.0624026587778898E-2</v>
      </c>
      <c r="R28" s="3">
        <v>5.0097405472744994E-2</v>
      </c>
      <c r="S28" s="3">
        <v>4.9834921832451667E-2</v>
      </c>
      <c r="T28" s="3">
        <v>5.0256689031412879E-2</v>
      </c>
      <c r="U28" s="3">
        <v>4.8413570519389E-2</v>
      </c>
    </row>
    <row r="29" spans="1:21" x14ac:dyDescent="0.35">
      <c r="A29" s="2" t="s">
        <v>27</v>
      </c>
      <c r="B29" s="2" t="s">
        <v>28</v>
      </c>
      <c r="C29" s="3">
        <f t="shared" ref="C29:U29" si="1">C10-C20/1000</f>
        <v>3.38110868253515</v>
      </c>
      <c r="D29" s="3">
        <f t="shared" si="1"/>
        <v>3.4109236692133971</v>
      </c>
      <c r="E29" s="3">
        <f t="shared" si="1"/>
        <v>3.5870788438111822</v>
      </c>
      <c r="F29" s="3">
        <f t="shared" si="1"/>
        <v>3.5289279437124539</v>
      </c>
      <c r="G29" s="3">
        <f t="shared" si="1"/>
        <v>3.5124189692691923</v>
      </c>
      <c r="H29" s="3">
        <f t="shared" si="1"/>
        <v>3.6325355253135734</v>
      </c>
      <c r="I29" s="3">
        <f t="shared" si="1"/>
        <v>3.5843434148124134</v>
      </c>
      <c r="J29" s="3">
        <f t="shared" si="1"/>
        <v>3.5531090513562171</v>
      </c>
      <c r="K29" s="3">
        <f t="shared" si="1"/>
        <v>3.6488712196912432</v>
      </c>
      <c r="L29" s="3">
        <f t="shared" si="1"/>
        <v>3.5987291488307172</v>
      </c>
      <c r="M29" s="3">
        <f t="shared" si="1"/>
        <v>3.5826788728293164</v>
      </c>
      <c r="N29" s="3">
        <f t="shared" si="1"/>
        <v>3.4715446469445785</v>
      </c>
      <c r="O29" s="3">
        <f t="shared" si="1"/>
        <v>3.5570586209982302</v>
      </c>
      <c r="P29" s="3">
        <f t="shared" si="1"/>
        <v>3.5734976421337565</v>
      </c>
      <c r="Q29" s="3">
        <f t="shared" si="1"/>
        <v>3.607782877694738</v>
      </c>
      <c r="R29" s="3">
        <f t="shared" si="1"/>
        <v>3.5983630332758505</v>
      </c>
      <c r="S29" s="3">
        <f t="shared" si="1"/>
        <v>3.5541145733237536</v>
      </c>
      <c r="T29" s="3">
        <f t="shared" si="1"/>
        <v>3.5849669737978052</v>
      </c>
      <c r="U29" s="3">
        <f t="shared" si="1"/>
        <v>3.5104232829807458</v>
      </c>
    </row>
    <row r="30" spans="1:21" x14ac:dyDescent="0.35">
      <c r="A30" s="2" t="s">
        <v>29</v>
      </c>
      <c r="B30" s="2" t="s">
        <v>30</v>
      </c>
      <c r="C30" s="3">
        <f t="shared" ref="C30:U30" si="2">C11-C21/1000</f>
        <v>12.663915187222871</v>
      </c>
      <c r="D30" s="3">
        <f t="shared" si="2"/>
        <v>12.59654003906884</v>
      </c>
      <c r="E30" s="3">
        <f t="shared" si="2"/>
        <v>13.38772782845963</v>
      </c>
      <c r="F30" s="3">
        <f t="shared" si="2"/>
        <v>13.188354354721323</v>
      </c>
      <c r="G30" s="3">
        <f t="shared" si="2"/>
        <v>13.189379633901122</v>
      </c>
      <c r="H30" s="3">
        <f t="shared" si="2"/>
        <v>13.20348866114888</v>
      </c>
      <c r="I30" s="3">
        <f t="shared" si="2"/>
        <v>13.168453127888661</v>
      </c>
      <c r="J30" s="3">
        <f t="shared" si="2"/>
        <v>13.157678822390812</v>
      </c>
      <c r="K30" s="3">
        <f t="shared" si="2"/>
        <v>13.075301694779604</v>
      </c>
      <c r="L30" s="3">
        <f t="shared" si="2"/>
        <v>13.002845881839978</v>
      </c>
      <c r="M30" s="3">
        <f t="shared" si="2"/>
        <v>12.853085599845116</v>
      </c>
      <c r="N30" s="3">
        <f t="shared" si="2"/>
        <v>12.609980724672678</v>
      </c>
      <c r="O30" s="3">
        <f t="shared" si="2"/>
        <v>12.654490569874783</v>
      </c>
      <c r="P30" s="3">
        <f t="shared" si="2"/>
        <v>12.670936146977763</v>
      </c>
      <c r="Q30" s="3">
        <f t="shared" si="2"/>
        <v>12.842476129100536</v>
      </c>
      <c r="R30" s="3">
        <f t="shared" si="2"/>
        <v>12.884015179087193</v>
      </c>
      <c r="S30" s="3">
        <f t="shared" si="2"/>
        <v>12.822213177969788</v>
      </c>
      <c r="T30" s="3">
        <f t="shared" si="2"/>
        <v>12.804544972424701</v>
      </c>
      <c r="U30" s="3">
        <f t="shared" si="2"/>
        <v>12.818060244715852</v>
      </c>
    </row>
    <row r="31" spans="1:21" x14ac:dyDescent="0.35">
      <c r="A31" s="2" t="s">
        <v>31</v>
      </c>
      <c r="B31" s="2" t="s">
        <v>32</v>
      </c>
      <c r="C31" s="3">
        <f t="shared" ref="C31:U31" si="3">C12-C22/1000</f>
        <v>0.10821742739267698</v>
      </c>
      <c r="D31" s="3">
        <f t="shared" si="3"/>
        <v>0.11647719965531821</v>
      </c>
      <c r="E31" s="3">
        <f t="shared" si="3"/>
        <v>0.12136514653397436</v>
      </c>
      <c r="F31" s="3">
        <f t="shared" si="3"/>
        <v>0.11900475951585</v>
      </c>
      <c r="G31" s="3">
        <f t="shared" si="3"/>
        <v>0.11591627369791262</v>
      </c>
      <c r="H31" s="3">
        <f t="shared" si="3"/>
        <v>0.14137867393902515</v>
      </c>
      <c r="I31" s="3">
        <f t="shared" si="3"/>
        <v>0.13493708107856675</v>
      </c>
      <c r="J31" s="3">
        <f t="shared" si="3"/>
        <v>0.13015382004175693</v>
      </c>
      <c r="K31" s="3">
        <f t="shared" si="3"/>
        <v>0.15585604636499517</v>
      </c>
      <c r="L31" s="3">
        <f t="shared" si="3"/>
        <v>0.15020823610923437</v>
      </c>
      <c r="M31" s="3">
        <f t="shared" si="3"/>
        <v>0.15361498223670153</v>
      </c>
      <c r="N31" s="3">
        <f t="shared" si="3"/>
        <v>0.14490974147300228</v>
      </c>
      <c r="O31" s="3">
        <f t="shared" si="3"/>
        <v>0.16220161684837039</v>
      </c>
      <c r="P31" s="3">
        <f t="shared" si="3"/>
        <v>0.16674103335126497</v>
      </c>
      <c r="Q31" s="3">
        <f t="shared" si="3"/>
        <v>0.16628941128981503</v>
      </c>
      <c r="R31" s="3">
        <f t="shared" si="3"/>
        <v>0.16590812897627807</v>
      </c>
      <c r="S31" s="3">
        <f t="shared" si="3"/>
        <v>0.15922108631448934</v>
      </c>
      <c r="T31" s="3">
        <f t="shared" si="3"/>
        <v>0.16865826360603403</v>
      </c>
      <c r="U31" s="3">
        <f t="shared" si="3"/>
        <v>0.15224988225054742</v>
      </c>
    </row>
    <row r="33" spans="1:24" ht="18.5" customHeight="1" x14ac:dyDescent="0.35">
      <c r="A33" s="50" t="s">
        <v>38</v>
      </c>
      <c r="B33" s="43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</row>
    <row r="34" spans="1:24" ht="43.5" x14ac:dyDescent="0.35">
      <c r="A34" s="4"/>
      <c r="B34" s="4" t="s">
        <v>0</v>
      </c>
      <c r="C34" s="4">
        <v>2018</v>
      </c>
      <c r="D34" s="4">
        <v>2017</v>
      </c>
      <c r="E34" s="4">
        <v>2016</v>
      </c>
      <c r="F34" s="4">
        <v>2015</v>
      </c>
      <c r="G34" s="4">
        <v>2014</v>
      </c>
      <c r="H34" s="4">
        <v>2013</v>
      </c>
      <c r="I34" s="4">
        <v>2012</v>
      </c>
      <c r="J34" s="4">
        <v>2011</v>
      </c>
      <c r="K34" s="4">
        <v>2010</v>
      </c>
      <c r="L34" s="4">
        <v>2009</v>
      </c>
      <c r="M34" s="4">
        <v>2008</v>
      </c>
      <c r="N34" s="4">
        <v>2007</v>
      </c>
      <c r="O34" s="4">
        <v>2006</v>
      </c>
      <c r="P34" s="4">
        <v>2005</v>
      </c>
      <c r="Q34" s="4">
        <v>2004</v>
      </c>
      <c r="R34" s="4">
        <v>2003</v>
      </c>
      <c r="S34" s="4">
        <v>2002</v>
      </c>
      <c r="T34" s="4">
        <v>2001</v>
      </c>
      <c r="U34" s="4">
        <v>2000</v>
      </c>
      <c r="W34" s="56" t="s">
        <v>40</v>
      </c>
      <c r="X34" s="56" t="s">
        <v>114</v>
      </c>
    </row>
    <row r="35" spans="1:24" x14ac:dyDescent="0.35">
      <c r="A35" s="6"/>
      <c r="B35" s="6" t="s">
        <v>112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W35" s="55" t="s">
        <v>39</v>
      </c>
      <c r="X35" s="55"/>
    </row>
    <row r="36" spans="1:24" x14ac:dyDescent="0.35">
      <c r="B36" s="15" t="s">
        <v>24</v>
      </c>
      <c r="C36" s="17">
        <f>C27*$X$36</f>
        <v>2389799.4534707135</v>
      </c>
      <c r="D36" s="17">
        <f>D27*$X$36</f>
        <v>2470915.3005951918</v>
      </c>
      <c r="E36" s="17">
        <f>E27*$X$36</f>
        <v>2545923.3653312409</v>
      </c>
      <c r="F36" s="17">
        <f>F27*$X$36</f>
        <v>2498848.6905352087</v>
      </c>
      <c r="G36" s="17">
        <f>G27*$X$36</f>
        <v>2495481.0465033324</v>
      </c>
      <c r="H36" s="17">
        <f>H27*$X$36</f>
        <v>2715140.5496516894</v>
      </c>
      <c r="I36" s="17">
        <f>I27*$X$36</f>
        <v>2625820.821867785</v>
      </c>
      <c r="J36" s="17">
        <f>J27*$X$36</f>
        <v>2565842.0355383256</v>
      </c>
      <c r="K36" s="17">
        <f>K27*$X$36</f>
        <v>2766225.2302662791</v>
      </c>
      <c r="L36" s="17">
        <f>L27*$X$36</f>
        <v>2689006.7382673109</v>
      </c>
      <c r="M36" s="17">
        <f>M27*$X$36</f>
        <v>2705061.5203223978</v>
      </c>
      <c r="N36" s="17">
        <f>N27*$X$36</f>
        <v>2562919.1413953663</v>
      </c>
      <c r="O36" s="17">
        <f>O27*$X$36</f>
        <v>2703750.0115755149</v>
      </c>
      <c r="P36" s="17">
        <f>P27*$X$36</f>
        <v>2722772.080654576</v>
      </c>
      <c r="Q36" s="17">
        <f>Q27*$X$36</f>
        <v>2729574.5447601099</v>
      </c>
      <c r="R36" s="17">
        <f>R27*$X$36</f>
        <v>2685487.1564108087</v>
      </c>
      <c r="S36" s="17">
        <f>S27*$X$36</f>
        <v>2621433.9759643511</v>
      </c>
      <c r="T36" s="17">
        <f>T27*$X$36</f>
        <v>2675947.6029559998</v>
      </c>
      <c r="U36" s="17">
        <f>U27*$X$36</f>
        <v>2535614.6395951477</v>
      </c>
      <c r="W36" s="55">
        <v>0.72699999999999998</v>
      </c>
      <c r="X36" s="55">
        <f>W36*1000</f>
        <v>727</v>
      </c>
    </row>
    <row r="37" spans="1:24" x14ac:dyDescent="0.35">
      <c r="B37" s="15" t="s">
        <v>26</v>
      </c>
      <c r="C37" s="17">
        <f>C28*$X$37</f>
        <v>17.824872490801862</v>
      </c>
      <c r="D37" s="17">
        <f>D28*$X$37</f>
        <v>18.264440853257085</v>
      </c>
      <c r="E37" s="17">
        <f>E28*$X$37</f>
        <v>18.770276927098315</v>
      </c>
      <c r="F37" s="17">
        <f>F28*$X$37</f>
        <v>18.566056816811777</v>
      </c>
      <c r="G37" s="17">
        <f>G28*$X$37</f>
        <v>18.462095035731846</v>
      </c>
      <c r="H37" s="17">
        <f>H28*$X$37</f>
        <v>18.975911260074167</v>
      </c>
      <c r="I37" s="17">
        <f>I28*$X$37</f>
        <v>18.82885576942822</v>
      </c>
      <c r="J37" s="17">
        <f>J28*$X$37</f>
        <v>18.561820961130273</v>
      </c>
      <c r="K37" s="17">
        <f>K28*$X$37</f>
        <v>18.890382750907445</v>
      </c>
      <c r="L37" s="17">
        <f>L28*$X$37</f>
        <v>18.536241954674495</v>
      </c>
      <c r="M37" s="17">
        <f>M28*$X$37</f>
        <v>18.60478288023269</v>
      </c>
      <c r="N37" s="17">
        <f>N28*$X$37</f>
        <v>17.597318389508139</v>
      </c>
      <c r="O37" s="17">
        <f>O28*$X$37</f>
        <v>18.068386644909712</v>
      </c>
      <c r="P37" s="17">
        <f>P28*$X$37</f>
        <v>18.03695912265238</v>
      </c>
      <c r="Q37" s="17">
        <f>Q28*$X$37</f>
        <v>18.427145677951518</v>
      </c>
      <c r="R37" s="17">
        <f>R28*$X$37</f>
        <v>18.235455592079177</v>
      </c>
      <c r="S37" s="17">
        <f>S28*$X$37</f>
        <v>18.139911547012407</v>
      </c>
      <c r="T37" s="17">
        <f>T28*$X$37</f>
        <v>18.293434807434288</v>
      </c>
      <c r="U37" s="17">
        <f>U28*$X$37</f>
        <v>17.622539669057595</v>
      </c>
      <c r="W37" s="55">
        <v>0.36399999999999999</v>
      </c>
      <c r="X37" s="55">
        <f>W37*1000</f>
        <v>364</v>
      </c>
    </row>
    <row r="38" spans="1:24" x14ac:dyDescent="0.35">
      <c r="B38" s="15" t="s">
        <v>28</v>
      </c>
      <c r="C38" s="17">
        <f>C29*$X$38</f>
        <v>2353.2516430444643</v>
      </c>
      <c r="D38" s="17">
        <f>D29*$X$38</f>
        <v>2374.0028737725243</v>
      </c>
      <c r="E38" s="17">
        <f>E29*$X$38</f>
        <v>2496.606875292583</v>
      </c>
      <c r="F38" s="17">
        <f>F29*$X$38</f>
        <v>2456.133848823868</v>
      </c>
      <c r="G38" s="17">
        <f>G29*$X$38</f>
        <v>2444.6436026113579</v>
      </c>
      <c r="H38" s="17">
        <f>H29*$X$38</f>
        <v>2528.2447256182472</v>
      </c>
      <c r="I38" s="17">
        <f>I29*$X$38</f>
        <v>2494.7030167094399</v>
      </c>
      <c r="J38" s="17">
        <f>J29*$X$38</f>
        <v>2472.963899743927</v>
      </c>
      <c r="K38" s="17">
        <f>K29*$X$38</f>
        <v>2539.614368905105</v>
      </c>
      <c r="L38" s="17">
        <f>L29*$X$38</f>
        <v>2504.7154875861793</v>
      </c>
      <c r="M38" s="17">
        <f>M29*$X$38</f>
        <v>2493.5444954892041</v>
      </c>
      <c r="N38" s="17">
        <f>N29*$X$38</f>
        <v>2416.1950742734266</v>
      </c>
      <c r="O38" s="17">
        <f>O29*$X$38</f>
        <v>2475.7128002147683</v>
      </c>
      <c r="P38" s="17">
        <f>P29*$X$38</f>
        <v>2487.1543589250946</v>
      </c>
      <c r="Q38" s="17">
        <f>Q29*$X$38</f>
        <v>2511.0168828755377</v>
      </c>
      <c r="R38" s="17">
        <f>R29*$X$38</f>
        <v>2504.4606711599918</v>
      </c>
      <c r="S38" s="17">
        <f>S29*$X$38</f>
        <v>2473.6637430333326</v>
      </c>
      <c r="T38" s="17">
        <f>T29*$X$38</f>
        <v>2495.1370137632725</v>
      </c>
      <c r="U38" s="17">
        <f>U29*$X$38</f>
        <v>2443.254604954599</v>
      </c>
      <c r="W38" s="55">
        <v>0.69599999999999995</v>
      </c>
      <c r="X38" s="55">
        <f>W38*1000</f>
        <v>696</v>
      </c>
    </row>
    <row r="39" spans="1:24" x14ac:dyDescent="0.35">
      <c r="B39" s="15" t="s">
        <v>30</v>
      </c>
      <c r="C39" s="17">
        <f>C30*$X$39</f>
        <v>7231.0955719042595</v>
      </c>
      <c r="D39" s="17">
        <f>D30*$X$39</f>
        <v>7192.6243623083074</v>
      </c>
      <c r="E39" s="17">
        <f>E30*$X$39</f>
        <v>7644.3925900504482</v>
      </c>
      <c r="F39" s="17">
        <f>F30*$X$39</f>
        <v>7530.5503365458753</v>
      </c>
      <c r="G39" s="17">
        <f>G30*$X$39</f>
        <v>7531.1357709575414</v>
      </c>
      <c r="H39" s="17">
        <f>H30*$X$39</f>
        <v>7539.1920255160103</v>
      </c>
      <c r="I39" s="17">
        <f>I30*$X$39</f>
        <v>7519.186736024425</v>
      </c>
      <c r="J39" s="17">
        <f>J30*$X$39</f>
        <v>7513.0346075851539</v>
      </c>
      <c r="K39" s="17">
        <f>K30*$X$39</f>
        <v>7465.9972677191536</v>
      </c>
      <c r="L39" s="17">
        <f>L30*$X$39</f>
        <v>7424.6249985306276</v>
      </c>
      <c r="M39" s="17">
        <f>M30*$X$39</f>
        <v>7339.111877511561</v>
      </c>
      <c r="N39" s="17">
        <f>N30*$X$39</f>
        <v>7200.2989937880993</v>
      </c>
      <c r="O39" s="17">
        <f>O30*$X$39</f>
        <v>7225.7141153985012</v>
      </c>
      <c r="P39" s="17">
        <f>P30*$X$39</f>
        <v>7235.1045399243021</v>
      </c>
      <c r="Q39" s="17">
        <f>Q30*$X$39</f>
        <v>7333.0538697164056</v>
      </c>
      <c r="R39" s="17">
        <f>R30*$X$39</f>
        <v>7356.7726672587869</v>
      </c>
      <c r="S39" s="17">
        <f>S30*$X$39</f>
        <v>7321.4837246207489</v>
      </c>
      <c r="T39" s="17">
        <f>T30*$X$39</f>
        <v>7311.395179254504</v>
      </c>
      <c r="U39" s="17">
        <f>U30*$X$39</f>
        <v>7319.1123997327513</v>
      </c>
      <c r="W39" s="55">
        <v>0.57099999999999995</v>
      </c>
      <c r="X39" s="55">
        <f>W39*1000</f>
        <v>571</v>
      </c>
    </row>
    <row r="40" spans="1:24" x14ac:dyDescent="0.35">
      <c r="B40" s="15" t="s">
        <v>32</v>
      </c>
      <c r="C40" s="17">
        <f>C31*$X$40</f>
        <v>54.108713696338491</v>
      </c>
      <c r="D40" s="17">
        <f>D31*$X$40</f>
        <v>58.238599827659101</v>
      </c>
      <c r="E40" s="17">
        <f>E31*$X$40</f>
        <v>60.682573266987177</v>
      </c>
      <c r="F40" s="17">
        <f>F31*$X$40</f>
        <v>59.502379757924999</v>
      </c>
      <c r="G40" s="17">
        <f>G31*$X$40</f>
        <v>57.958136848956308</v>
      </c>
      <c r="H40" s="17">
        <f>H31*$X$40</f>
        <v>70.689336969512567</v>
      </c>
      <c r="I40" s="17">
        <f>I31*$X$40</f>
        <v>67.468540539283381</v>
      </c>
      <c r="J40" s="17">
        <f>J31*$X$40</f>
        <v>65.076910020878472</v>
      </c>
      <c r="K40" s="17">
        <f>K31*$X$40</f>
        <v>77.928023182497583</v>
      </c>
      <c r="L40" s="17">
        <f>L31*$X$40</f>
        <v>75.104118054617189</v>
      </c>
      <c r="M40" s="17">
        <f>M31*$X$40</f>
        <v>76.807491118350768</v>
      </c>
      <c r="N40" s="17">
        <f>N31*$X$40</f>
        <v>72.454870736501135</v>
      </c>
      <c r="O40" s="17">
        <f>O31*$X$40</f>
        <v>81.100808424185203</v>
      </c>
      <c r="P40" s="17">
        <f>P31*$X$40</f>
        <v>83.370516675632487</v>
      </c>
      <c r="Q40" s="17">
        <f>Q31*$X$40</f>
        <v>83.144705644907518</v>
      </c>
      <c r="R40" s="17">
        <f>R31*$X$40</f>
        <v>82.954064488139039</v>
      </c>
      <c r="S40" s="17">
        <f>S31*$X$40</f>
        <v>79.610543157244663</v>
      </c>
      <c r="T40" s="17">
        <f>T31*$X$40</f>
        <v>84.32913180301702</v>
      </c>
      <c r="U40" s="17">
        <f>U31*$X$40</f>
        <v>76.124941125273708</v>
      </c>
      <c r="W40" s="55">
        <v>0.5</v>
      </c>
      <c r="X40" s="55">
        <f>W40*1000</f>
        <v>500</v>
      </c>
    </row>
    <row r="41" spans="1:24" x14ac:dyDescent="0.35">
      <c r="B41" s="23" t="s">
        <v>1</v>
      </c>
      <c r="C41" s="22">
        <f>SUM(C36:C40)</f>
        <v>2399455.7342718495</v>
      </c>
      <c r="D41" s="22">
        <f t="shared" ref="D41:U41" si="4">SUM(D36:D40)</f>
        <v>2480558.4308719537</v>
      </c>
      <c r="E41" s="22">
        <f t="shared" si="4"/>
        <v>2556143.8176467777</v>
      </c>
      <c r="F41" s="22">
        <f t="shared" si="4"/>
        <v>2508913.4431571532</v>
      </c>
      <c r="G41" s="22">
        <f t="shared" si="4"/>
        <v>2505533.2461087862</v>
      </c>
      <c r="H41" s="22">
        <f t="shared" si="4"/>
        <v>2725297.6516510532</v>
      </c>
      <c r="I41" s="22">
        <f t="shared" si="4"/>
        <v>2635921.0090168277</v>
      </c>
      <c r="J41" s="22">
        <f t="shared" si="4"/>
        <v>2575911.6727766362</v>
      </c>
      <c r="K41" s="22">
        <f t="shared" si="4"/>
        <v>2776327.660308837</v>
      </c>
      <c r="L41" s="22">
        <f t="shared" si="4"/>
        <v>2699029.7191134375</v>
      </c>
      <c r="M41" s="22">
        <f t="shared" si="4"/>
        <v>2714989.5889693974</v>
      </c>
      <c r="N41" s="22">
        <f t="shared" si="4"/>
        <v>2572625.6876525539</v>
      </c>
      <c r="O41" s="22">
        <f t="shared" si="4"/>
        <v>2713550.6076861979</v>
      </c>
      <c r="P41" s="22">
        <f t="shared" si="4"/>
        <v>2732595.7470292239</v>
      </c>
      <c r="Q41" s="22">
        <f t="shared" si="4"/>
        <v>2739520.1873640246</v>
      </c>
      <c r="R41" s="22">
        <f t="shared" si="4"/>
        <v>2695449.5792693077</v>
      </c>
      <c r="S41" s="22">
        <f t="shared" si="4"/>
        <v>2631326.8738867096</v>
      </c>
      <c r="T41" s="22">
        <f t="shared" si="4"/>
        <v>2685856.757715628</v>
      </c>
      <c r="U41" s="22">
        <f t="shared" si="4"/>
        <v>2545470.7540806294</v>
      </c>
    </row>
    <row r="44" spans="1:24" x14ac:dyDescent="0.35">
      <c r="A44" s="10" t="s">
        <v>42</v>
      </c>
    </row>
    <row r="46" spans="1:24" ht="28" customHeight="1" x14ac:dyDescent="0.35">
      <c r="A46" s="80" t="s">
        <v>43</v>
      </c>
      <c r="B46" s="80"/>
    </row>
    <row r="47" spans="1:24" x14ac:dyDescent="0.35">
      <c r="A47" s="57"/>
    </row>
    <row r="48" spans="1:24" x14ac:dyDescent="0.35">
      <c r="A48" s="11"/>
    </row>
    <row r="49" spans="1:24" x14ac:dyDescent="0.35">
      <c r="A49" s="58" t="s">
        <v>119</v>
      </c>
      <c r="B49" s="4"/>
      <c r="C49" s="59">
        <v>2000</v>
      </c>
      <c r="D49" s="59">
        <v>2001</v>
      </c>
      <c r="E49" s="59">
        <v>2002</v>
      </c>
      <c r="F49" s="59">
        <v>2003</v>
      </c>
      <c r="G49" s="59">
        <v>2004</v>
      </c>
      <c r="H49" s="59">
        <v>2005</v>
      </c>
      <c r="I49" s="59">
        <v>2006</v>
      </c>
      <c r="J49" s="59">
        <v>2007</v>
      </c>
      <c r="K49" s="59">
        <v>2008</v>
      </c>
      <c r="L49" s="59">
        <v>2009</v>
      </c>
      <c r="M49" s="59">
        <v>2010</v>
      </c>
      <c r="N49" s="59">
        <v>2011</v>
      </c>
      <c r="O49" s="59">
        <v>2012</v>
      </c>
      <c r="P49" s="59">
        <v>2013</v>
      </c>
      <c r="Q49" s="59">
        <v>2014</v>
      </c>
      <c r="R49" s="59">
        <v>2015</v>
      </c>
      <c r="S49" s="59">
        <v>2016</v>
      </c>
      <c r="T49" s="59">
        <v>2017</v>
      </c>
      <c r="U49" s="59" t="s">
        <v>4</v>
      </c>
      <c r="W49" s="64" t="s">
        <v>46</v>
      </c>
      <c r="X49" s="64" t="s">
        <v>47</v>
      </c>
    </row>
    <row r="50" spans="1:24" x14ac:dyDescent="0.35">
      <c r="A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W50" s="60"/>
      <c r="X50" s="60"/>
    </row>
    <row r="51" spans="1:24" x14ac:dyDescent="0.35">
      <c r="A51" s="12" t="s">
        <v>115</v>
      </c>
      <c r="C51" s="13">
        <v>17763.770486066907</v>
      </c>
      <c r="D51" s="13">
        <v>19698.169118922422</v>
      </c>
      <c r="E51" s="13">
        <v>18365.444915497443</v>
      </c>
      <c r="F51" s="13">
        <v>19267.380714631341</v>
      </c>
      <c r="G51" s="13">
        <v>19068.428160950269</v>
      </c>
      <c r="H51" s="13">
        <v>19249.880234227141</v>
      </c>
      <c r="I51" s="13">
        <v>18556.117952063705</v>
      </c>
      <c r="J51" s="13">
        <v>16195.152772248151</v>
      </c>
      <c r="K51" s="13">
        <v>16957.423002137082</v>
      </c>
      <c r="L51" s="13">
        <v>16529.023087039292</v>
      </c>
      <c r="M51" s="13">
        <v>17198.998273486777</v>
      </c>
      <c r="N51" s="13">
        <v>13668.340069898279</v>
      </c>
      <c r="O51" s="13">
        <v>14265.800165326113</v>
      </c>
      <c r="P51" s="13">
        <v>14995.805927567773</v>
      </c>
      <c r="Q51" s="13">
        <v>11414.688199369983</v>
      </c>
      <c r="R51" s="13">
        <v>11903.394923068427</v>
      </c>
      <c r="S51" s="13">
        <v>12183.674910817615</v>
      </c>
      <c r="T51" s="13">
        <v>11394.948694587481</v>
      </c>
      <c r="U51" s="13">
        <v>10408</v>
      </c>
      <c r="W51" s="61">
        <v>41.2</v>
      </c>
      <c r="X51" s="60">
        <f>W51/1000</f>
        <v>4.1200000000000001E-2</v>
      </c>
    </row>
    <row r="52" spans="1:24" x14ac:dyDescent="0.35">
      <c r="A52" s="12" t="s">
        <v>108</v>
      </c>
      <c r="C52" s="13">
        <v>19081.797754554627</v>
      </c>
      <c r="D52" s="13">
        <v>19035.629649306127</v>
      </c>
      <c r="E52" s="13">
        <v>19061.07794593518</v>
      </c>
      <c r="F52" s="13">
        <v>19161.235881577089</v>
      </c>
      <c r="G52" s="13">
        <v>19075.821001450851</v>
      </c>
      <c r="H52" s="13">
        <v>18832.516457954418</v>
      </c>
      <c r="I52" s="13">
        <v>18791.07945332415</v>
      </c>
      <c r="J52" s="13">
        <v>18747.174726776942</v>
      </c>
      <c r="K52" s="13">
        <v>19049.819643955096</v>
      </c>
      <c r="L52" s="13">
        <v>19292.940880367696</v>
      </c>
      <c r="M52" s="13">
        <v>19372.642647794015</v>
      </c>
      <c r="N52" s="13">
        <v>19503.159217651584</v>
      </c>
      <c r="O52" s="13">
        <v>19489.181817377939</v>
      </c>
      <c r="P52" s="13">
        <v>19539.758111893101</v>
      </c>
      <c r="Q52" s="13">
        <v>19557.486500118637</v>
      </c>
      <c r="R52" s="13">
        <v>19526.108802161027</v>
      </c>
      <c r="S52" s="13">
        <v>19825.565483308113</v>
      </c>
      <c r="T52" s="13">
        <v>18586.257610102028</v>
      </c>
      <c r="U52" s="13">
        <v>18730</v>
      </c>
      <c r="W52" s="62">
        <v>42.6</v>
      </c>
      <c r="X52" s="60">
        <f t="shared" ref="X52:X55" si="5">W52/1000</f>
        <v>4.2599999999999999E-2</v>
      </c>
    </row>
    <row r="53" spans="1:24" x14ac:dyDescent="0.35">
      <c r="A53" s="11" t="s">
        <v>116</v>
      </c>
      <c r="C53" s="13">
        <v>10158</v>
      </c>
      <c r="D53" s="13">
        <v>10201</v>
      </c>
      <c r="E53" s="13">
        <v>10441</v>
      </c>
      <c r="F53" s="13">
        <v>10814</v>
      </c>
      <c r="G53" s="13">
        <v>11606</v>
      </c>
      <c r="H53" s="13">
        <v>11978</v>
      </c>
      <c r="I53" s="13">
        <v>12247</v>
      </c>
      <c r="J53" s="13">
        <v>11752</v>
      </c>
      <c r="K53" s="13">
        <v>12712</v>
      </c>
      <c r="L53" s="13">
        <v>12724</v>
      </c>
      <c r="M53" s="13">
        <v>13500.727200000001</v>
      </c>
      <c r="N53" s="13">
        <v>12656.829599999999</v>
      </c>
      <c r="O53" s="13">
        <v>13330.1376</v>
      </c>
      <c r="P53" s="13">
        <v>14283.439200000001</v>
      </c>
      <c r="Q53" s="13">
        <v>12780.457200000001</v>
      </c>
      <c r="R53" s="13">
        <v>12817.104058389601</v>
      </c>
      <c r="S53" s="13">
        <v>13302.7549252272</v>
      </c>
      <c r="T53" s="13">
        <v>13646.090264400002</v>
      </c>
      <c r="U53" s="13">
        <v>13101</v>
      </c>
      <c r="W53" s="62">
        <v>46.6</v>
      </c>
      <c r="X53" s="60">
        <f t="shared" si="5"/>
        <v>4.6600000000000003E-2</v>
      </c>
    </row>
    <row r="54" spans="1:24" x14ac:dyDescent="0.35">
      <c r="A54" s="11" t="s">
        <v>117</v>
      </c>
      <c r="C54" s="13">
        <v>725.57010000000002</v>
      </c>
      <c r="D54" s="13">
        <v>647.74715000000003</v>
      </c>
      <c r="E54" s="13">
        <v>414.36541</v>
      </c>
      <c r="F54" s="13">
        <v>804.81209999999999</v>
      </c>
      <c r="G54" s="13">
        <v>202.12611000000001</v>
      </c>
      <c r="H54" s="13">
        <v>188.39644999999999</v>
      </c>
      <c r="I54" s="13">
        <v>279.63715000000002</v>
      </c>
      <c r="J54" s="13">
        <v>327.23854999999998</v>
      </c>
      <c r="K54" s="13">
        <v>206.23994999999999</v>
      </c>
      <c r="L54" s="13">
        <v>423.56338299999999</v>
      </c>
      <c r="M54" s="13">
        <v>434.69849999999997</v>
      </c>
      <c r="N54" s="13">
        <v>381.22168499999998</v>
      </c>
      <c r="O54" s="13">
        <v>388.14314999999999</v>
      </c>
      <c r="P54" s="13">
        <v>205.01336999999998</v>
      </c>
      <c r="Q54" s="14">
        <v>6.0587999999999996E-2</v>
      </c>
      <c r="R54" s="14">
        <v>5.5488000000000003E-2</v>
      </c>
      <c r="S54" s="14">
        <v>7.5479999999999992E-2</v>
      </c>
      <c r="T54" s="14">
        <v>2.8381499999999997E-2</v>
      </c>
      <c r="U54" s="14">
        <v>0</v>
      </c>
      <c r="W54" s="62">
        <v>31.8</v>
      </c>
      <c r="X54" s="60">
        <f t="shared" si="5"/>
        <v>3.1800000000000002E-2</v>
      </c>
    </row>
    <row r="55" spans="1:24" x14ac:dyDescent="0.35">
      <c r="A55" s="12" t="s">
        <v>118</v>
      </c>
      <c r="C55" s="13">
        <v>1593</v>
      </c>
      <c r="D55" s="13">
        <v>1591</v>
      </c>
      <c r="E55" s="13">
        <v>1669</v>
      </c>
      <c r="F55" s="13">
        <v>1521</v>
      </c>
      <c r="G55" s="13">
        <v>1581</v>
      </c>
      <c r="H55" s="13">
        <v>1398</v>
      </c>
      <c r="I55" s="13">
        <v>1536</v>
      </c>
      <c r="J55" s="13">
        <v>1566</v>
      </c>
      <c r="K55" s="13">
        <v>1887</v>
      </c>
      <c r="L55" s="13">
        <v>1817</v>
      </c>
      <c r="M55" s="13">
        <v>1919</v>
      </c>
      <c r="N55" s="13">
        <v>2223.7152638148755</v>
      </c>
      <c r="O55" s="13">
        <v>2342.9863158225562</v>
      </c>
      <c r="P55" s="13">
        <v>2191.1624797150243</v>
      </c>
      <c r="Q55" s="13">
        <v>2272.8242531911446</v>
      </c>
      <c r="R55" s="13">
        <v>2235.2874482961029</v>
      </c>
      <c r="S55" s="13">
        <v>2186.890509244216</v>
      </c>
      <c r="T55" s="13">
        <v>2362.6448208454422</v>
      </c>
      <c r="U55" s="13">
        <v>2185</v>
      </c>
      <c r="W55" s="62">
        <v>13.52</v>
      </c>
      <c r="X55" s="60">
        <f t="shared" si="5"/>
        <v>1.3519999999999999E-2</v>
      </c>
    </row>
    <row r="56" spans="1:24" x14ac:dyDescent="0.35">
      <c r="A56" s="11"/>
      <c r="C56" s="13"/>
      <c r="D56" s="13"/>
      <c r="E56" s="13"/>
      <c r="F56" s="13"/>
      <c r="G56" s="13"/>
      <c r="H56" s="13"/>
      <c r="I56" s="13"/>
      <c r="J56" s="13"/>
      <c r="K56" s="13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1:24" x14ac:dyDescent="0.35">
      <c r="A57" s="18"/>
    </row>
    <row r="58" spans="1:24" x14ac:dyDescent="0.35">
      <c r="A58" s="58" t="s">
        <v>85</v>
      </c>
      <c r="B58" s="4"/>
      <c r="C58" s="59">
        <v>2000</v>
      </c>
      <c r="D58" s="59">
        <v>2001</v>
      </c>
      <c r="E58" s="59">
        <v>2002</v>
      </c>
      <c r="F58" s="59">
        <v>2003</v>
      </c>
      <c r="G58" s="59">
        <v>2004</v>
      </c>
      <c r="H58" s="59">
        <v>2005</v>
      </c>
      <c r="I58" s="59">
        <v>2006</v>
      </c>
      <c r="J58" s="59">
        <v>2007</v>
      </c>
      <c r="K58" s="59">
        <v>2008</v>
      </c>
      <c r="L58" s="59">
        <v>2009</v>
      </c>
      <c r="M58" s="59">
        <v>2010</v>
      </c>
      <c r="N58" s="59">
        <v>2011</v>
      </c>
      <c r="O58" s="59">
        <v>2012</v>
      </c>
      <c r="P58" s="59">
        <v>2013</v>
      </c>
      <c r="Q58" s="59">
        <v>2014</v>
      </c>
      <c r="R58" s="59">
        <v>2015</v>
      </c>
      <c r="S58" s="59">
        <v>2016</v>
      </c>
      <c r="T58" s="59">
        <v>2017</v>
      </c>
      <c r="U58" s="59" t="s">
        <v>4</v>
      </c>
      <c r="W58" s="63" t="s">
        <v>48</v>
      </c>
      <c r="X58" s="66"/>
    </row>
    <row r="59" spans="1:24" x14ac:dyDescent="0.35">
      <c r="W59" s="60" t="s">
        <v>39</v>
      </c>
      <c r="X59" s="60"/>
    </row>
    <row r="60" spans="1:24" x14ac:dyDescent="0.35">
      <c r="A60" s="12" t="s">
        <v>115</v>
      </c>
      <c r="C60" s="3">
        <f>C51/$X$51</f>
        <v>431159.47781715792</v>
      </c>
      <c r="D60" s="3">
        <f t="shared" ref="D60:U60" si="6">D51/$X$51</f>
        <v>478110.90094471897</v>
      </c>
      <c r="E60" s="3">
        <f t="shared" si="6"/>
        <v>445763.22610430687</v>
      </c>
      <c r="F60" s="3">
        <f t="shared" si="6"/>
        <v>467654.87171435292</v>
      </c>
      <c r="G60" s="3">
        <f t="shared" si="6"/>
        <v>462825.92623665702</v>
      </c>
      <c r="H60" s="3">
        <f t="shared" si="6"/>
        <v>467230.10277250339</v>
      </c>
      <c r="I60" s="3">
        <f t="shared" si="6"/>
        <v>450391.21242873068</v>
      </c>
      <c r="J60" s="3">
        <f t="shared" si="6"/>
        <v>393086.23233612016</v>
      </c>
      <c r="K60" s="3">
        <f t="shared" si="6"/>
        <v>411587.93694507482</v>
      </c>
      <c r="L60" s="3">
        <f t="shared" si="6"/>
        <v>401189.88075338089</v>
      </c>
      <c r="M60" s="3">
        <f t="shared" si="6"/>
        <v>417451.41440501885</v>
      </c>
      <c r="N60" s="3">
        <f t="shared" si="6"/>
        <v>331755.82693927863</v>
      </c>
      <c r="O60" s="3">
        <f t="shared" si="6"/>
        <v>346257.28556616779</v>
      </c>
      <c r="P60" s="3">
        <f t="shared" si="6"/>
        <v>363975.87202834402</v>
      </c>
      <c r="Q60" s="3">
        <f t="shared" si="6"/>
        <v>277055.53881965979</v>
      </c>
      <c r="R60" s="3">
        <f t="shared" si="6"/>
        <v>288917.35250166082</v>
      </c>
      <c r="S60" s="3">
        <f t="shared" si="6"/>
        <v>295720.26482567028</v>
      </c>
      <c r="T60" s="3">
        <f t="shared" si="6"/>
        <v>276576.42462590971</v>
      </c>
      <c r="U60" s="3">
        <f t="shared" si="6"/>
        <v>252621.35922330097</v>
      </c>
      <c r="W60" s="60">
        <v>0.93</v>
      </c>
      <c r="X60" s="60"/>
    </row>
    <row r="61" spans="1:24" x14ac:dyDescent="0.35">
      <c r="A61" s="12" t="s">
        <v>108</v>
      </c>
      <c r="C61" s="3">
        <f>C52/$X$52</f>
        <v>447929.52475480345</v>
      </c>
      <c r="D61" s="3">
        <f t="shared" ref="D61:U61" si="7">D52/$X$52</f>
        <v>446845.76641563681</v>
      </c>
      <c r="E61" s="3">
        <f t="shared" si="7"/>
        <v>447443.14427077887</v>
      </c>
      <c r="F61" s="3">
        <f t="shared" si="7"/>
        <v>449794.26952058898</v>
      </c>
      <c r="G61" s="3">
        <f t="shared" si="7"/>
        <v>447789.2253861702</v>
      </c>
      <c r="H61" s="3">
        <f t="shared" si="7"/>
        <v>442077.85112569056</v>
      </c>
      <c r="I61" s="3">
        <f t="shared" si="7"/>
        <v>441105.15148648241</v>
      </c>
      <c r="J61" s="3">
        <f t="shared" si="7"/>
        <v>440074.52410274511</v>
      </c>
      <c r="K61" s="3">
        <f t="shared" si="7"/>
        <v>447178.86488157505</v>
      </c>
      <c r="L61" s="3">
        <f t="shared" si="7"/>
        <v>452885.9361588661</v>
      </c>
      <c r="M61" s="3">
        <f t="shared" si="7"/>
        <v>454756.86966652621</v>
      </c>
      <c r="N61" s="3">
        <f t="shared" si="7"/>
        <v>457820.63891200902</v>
      </c>
      <c r="O61" s="3">
        <f t="shared" si="7"/>
        <v>457492.53092436481</v>
      </c>
      <c r="P61" s="3">
        <f t="shared" si="7"/>
        <v>458679.76788481459</v>
      </c>
      <c r="Q61" s="3">
        <f t="shared" si="7"/>
        <v>459095.92723283189</v>
      </c>
      <c r="R61" s="3">
        <f t="shared" si="7"/>
        <v>458359.36155307578</v>
      </c>
      <c r="S61" s="3">
        <f t="shared" si="7"/>
        <v>465388.86111051909</v>
      </c>
      <c r="T61" s="3">
        <f t="shared" si="7"/>
        <v>436297.12699770019</v>
      </c>
      <c r="U61" s="3">
        <f t="shared" si="7"/>
        <v>439671.36150234746</v>
      </c>
      <c r="W61" s="60">
        <v>1.1399999999999999</v>
      </c>
      <c r="X61" s="60"/>
    </row>
    <row r="62" spans="1:24" x14ac:dyDescent="0.35">
      <c r="A62" s="11" t="s">
        <v>116</v>
      </c>
      <c r="C62" s="3">
        <f>C53/$X$53</f>
        <v>217982.83261802574</v>
      </c>
      <c r="D62" s="3">
        <f t="shared" ref="D62:U62" si="8">D53/$X$53</f>
        <v>218905.57939914163</v>
      </c>
      <c r="E62" s="3">
        <f t="shared" si="8"/>
        <v>224055.79399141629</v>
      </c>
      <c r="F62" s="3">
        <f t="shared" si="8"/>
        <v>232060.08583690986</v>
      </c>
      <c r="G62" s="3">
        <f t="shared" si="8"/>
        <v>249055.79399141629</v>
      </c>
      <c r="H62" s="3">
        <f t="shared" si="8"/>
        <v>257038.62660944206</v>
      </c>
      <c r="I62" s="3">
        <f t="shared" si="8"/>
        <v>262811.15879828326</v>
      </c>
      <c r="J62" s="3">
        <f t="shared" si="8"/>
        <v>252188.84120171671</v>
      </c>
      <c r="K62" s="3">
        <f t="shared" si="8"/>
        <v>272789.69957081543</v>
      </c>
      <c r="L62" s="3">
        <f t="shared" si="8"/>
        <v>273047.21030042914</v>
      </c>
      <c r="M62" s="3">
        <f t="shared" si="8"/>
        <v>289715.17596566526</v>
      </c>
      <c r="N62" s="3">
        <f t="shared" si="8"/>
        <v>271605.78540772531</v>
      </c>
      <c r="O62" s="3">
        <f t="shared" si="8"/>
        <v>286054.45493562229</v>
      </c>
      <c r="P62" s="3">
        <f t="shared" si="8"/>
        <v>306511.57081545063</v>
      </c>
      <c r="Q62" s="3">
        <f t="shared" si="8"/>
        <v>274258.73819742491</v>
      </c>
      <c r="R62" s="3">
        <f t="shared" si="8"/>
        <v>275045.15146758797</v>
      </c>
      <c r="S62" s="3">
        <f t="shared" si="8"/>
        <v>285466.8438889957</v>
      </c>
      <c r="T62" s="3">
        <f t="shared" si="8"/>
        <v>292834.55503004295</v>
      </c>
      <c r="U62" s="3">
        <f t="shared" si="8"/>
        <v>281137.339055794</v>
      </c>
      <c r="W62" s="60">
        <v>1.83</v>
      </c>
      <c r="X62" s="60"/>
    </row>
    <row r="63" spans="1:24" x14ac:dyDescent="0.35">
      <c r="A63" s="11" t="s">
        <v>117</v>
      </c>
      <c r="C63" s="3">
        <f>C54/$X$54</f>
        <v>22816.669811320753</v>
      </c>
      <c r="D63" s="3">
        <f t="shared" ref="D63:U63" si="9">D54/$X$54</f>
        <v>20369.407232704401</v>
      </c>
      <c r="E63" s="3">
        <f t="shared" si="9"/>
        <v>13030.358805031447</v>
      </c>
      <c r="F63" s="3">
        <f t="shared" si="9"/>
        <v>25308.556603773584</v>
      </c>
      <c r="G63" s="3">
        <f t="shared" si="9"/>
        <v>6356.1669811320753</v>
      </c>
      <c r="H63" s="3">
        <f t="shared" si="9"/>
        <v>5924.4166666666661</v>
      </c>
      <c r="I63" s="3">
        <f t="shared" si="9"/>
        <v>8793.6210691823908</v>
      </c>
      <c r="J63" s="3">
        <f t="shared" si="9"/>
        <v>10290.52044025157</v>
      </c>
      <c r="K63" s="3">
        <f t="shared" si="9"/>
        <v>6485.5330188679236</v>
      </c>
      <c r="L63" s="3">
        <f t="shared" si="9"/>
        <v>13319.60323899371</v>
      </c>
      <c r="M63" s="3">
        <f t="shared" si="9"/>
        <v>13669.764150943394</v>
      </c>
      <c r="N63" s="3">
        <f t="shared" si="9"/>
        <v>11988.103301886791</v>
      </c>
      <c r="O63" s="3">
        <f t="shared" si="9"/>
        <v>12205.759433962263</v>
      </c>
      <c r="P63" s="3">
        <f t="shared" si="9"/>
        <v>6446.9613207547163</v>
      </c>
      <c r="Q63" s="3">
        <f t="shared" si="9"/>
        <v>1.9052830188679244</v>
      </c>
      <c r="R63" s="3">
        <f t="shared" si="9"/>
        <v>1.7449056603773585</v>
      </c>
      <c r="S63" s="3">
        <f t="shared" si="9"/>
        <v>2.3735849056603771</v>
      </c>
      <c r="T63" s="3">
        <f t="shared" si="9"/>
        <v>0.89249999999999985</v>
      </c>
      <c r="U63" s="3">
        <f t="shared" si="9"/>
        <v>0</v>
      </c>
      <c r="W63" s="60">
        <v>0.06</v>
      </c>
      <c r="X63" s="60"/>
    </row>
    <row r="64" spans="1:24" x14ac:dyDescent="0.35">
      <c r="A64" s="12" t="s">
        <v>118</v>
      </c>
      <c r="C64" s="3">
        <f>C55/$X$55</f>
        <v>117825.44378698226</v>
      </c>
      <c r="D64" s="3">
        <f t="shared" ref="D64:U64" si="10">D55/$X$55</f>
        <v>117677.51479289941</v>
      </c>
      <c r="E64" s="3">
        <f t="shared" si="10"/>
        <v>123446.74556213019</v>
      </c>
      <c r="F64" s="3">
        <f t="shared" si="10"/>
        <v>112500.00000000001</v>
      </c>
      <c r="G64" s="3">
        <f t="shared" si="10"/>
        <v>116937.86982248521</v>
      </c>
      <c r="H64" s="3">
        <f t="shared" si="10"/>
        <v>103402.36686390534</v>
      </c>
      <c r="I64" s="3">
        <f t="shared" si="10"/>
        <v>113609.46745562131</v>
      </c>
      <c r="J64" s="3">
        <f t="shared" si="10"/>
        <v>115828.40236686391</v>
      </c>
      <c r="K64" s="3">
        <f t="shared" si="10"/>
        <v>139571.00591715978</v>
      </c>
      <c r="L64" s="3">
        <f t="shared" si="10"/>
        <v>134393.49112426036</v>
      </c>
      <c r="M64" s="3">
        <f t="shared" si="10"/>
        <v>141937.86982248523</v>
      </c>
      <c r="N64" s="3">
        <f t="shared" si="10"/>
        <v>164475.98105139611</v>
      </c>
      <c r="O64" s="3">
        <f t="shared" si="10"/>
        <v>173297.80442474529</v>
      </c>
      <c r="P64" s="3">
        <f t="shared" si="10"/>
        <v>162068.23074815271</v>
      </c>
      <c r="Q64" s="3">
        <f t="shared" si="10"/>
        <v>168108.30275082431</v>
      </c>
      <c r="R64" s="3">
        <f t="shared" si="10"/>
        <v>165331.91185622063</v>
      </c>
      <c r="S64" s="3">
        <f t="shared" si="10"/>
        <v>161752.25660090355</v>
      </c>
      <c r="T64" s="3">
        <f t="shared" si="10"/>
        <v>174751.83586134927</v>
      </c>
      <c r="U64" s="3">
        <f t="shared" si="10"/>
        <v>161612.42603550298</v>
      </c>
      <c r="W64" s="65" t="s">
        <v>35</v>
      </c>
      <c r="X64" s="60"/>
    </row>
    <row r="65" spans="1:22" x14ac:dyDescent="0.35">
      <c r="B65" s="27" t="s">
        <v>1</v>
      </c>
      <c r="C65" s="3">
        <f>SUM(C60:C64)</f>
        <v>1237713.9487882901</v>
      </c>
      <c r="D65" s="3">
        <f t="shared" ref="D65:U65" si="11">SUM(D60:D64)</f>
        <v>1281909.1687851013</v>
      </c>
      <c r="E65" s="3">
        <f t="shared" si="11"/>
        <v>1253739.2687336637</v>
      </c>
      <c r="F65" s="3">
        <f t="shared" si="11"/>
        <v>1287317.7836756252</v>
      </c>
      <c r="G65" s="3">
        <f t="shared" si="11"/>
        <v>1282964.9824178605</v>
      </c>
      <c r="H65" s="3">
        <f t="shared" si="11"/>
        <v>1275673.364038208</v>
      </c>
      <c r="I65" s="3">
        <f t="shared" si="11"/>
        <v>1276710.6112383001</v>
      </c>
      <c r="J65" s="3">
        <f t="shared" si="11"/>
        <v>1211468.5204476975</v>
      </c>
      <c r="K65" s="3">
        <f t="shared" si="11"/>
        <v>1277613.0403334931</v>
      </c>
      <c r="L65" s="3">
        <f t="shared" si="11"/>
        <v>1274836.1215759302</v>
      </c>
      <c r="M65" s="3">
        <f t="shared" si="11"/>
        <v>1317531.094010639</v>
      </c>
      <c r="N65" s="3">
        <f t="shared" si="11"/>
        <v>1237646.3356122957</v>
      </c>
      <c r="O65" s="3">
        <f t="shared" si="11"/>
        <v>1275307.8352848622</v>
      </c>
      <c r="P65" s="3">
        <f t="shared" si="11"/>
        <v>1297682.4027975164</v>
      </c>
      <c r="Q65" s="3">
        <f t="shared" si="11"/>
        <v>1178520.4122837598</v>
      </c>
      <c r="R65" s="3">
        <f t="shared" si="11"/>
        <v>1187655.5222842055</v>
      </c>
      <c r="S65" s="3">
        <f t="shared" si="11"/>
        <v>1208330.6000109944</v>
      </c>
      <c r="T65" s="3">
        <f t="shared" si="11"/>
        <v>1180460.8350150022</v>
      </c>
      <c r="U65" s="3">
        <f t="shared" si="11"/>
        <v>1135042.4858169453</v>
      </c>
    </row>
    <row r="67" spans="1:22" x14ac:dyDescent="0.35">
      <c r="A67" s="10" t="s">
        <v>53</v>
      </c>
    </row>
    <row r="68" spans="1:22" x14ac:dyDescent="0.35">
      <c r="A68" s="58" t="s">
        <v>44</v>
      </c>
      <c r="B68" s="4"/>
      <c r="C68" s="59">
        <v>2000</v>
      </c>
      <c r="D68" s="59">
        <v>2001</v>
      </c>
      <c r="E68" s="59">
        <v>2002</v>
      </c>
      <c r="F68" s="59">
        <v>2003</v>
      </c>
      <c r="G68" s="59">
        <v>2004</v>
      </c>
      <c r="H68" s="59">
        <v>2005</v>
      </c>
      <c r="I68" s="59">
        <v>2006</v>
      </c>
      <c r="J68" s="59">
        <v>2007</v>
      </c>
      <c r="K68" s="59">
        <v>2008</v>
      </c>
      <c r="L68" s="59">
        <v>2009</v>
      </c>
      <c r="M68" s="59">
        <v>2010</v>
      </c>
      <c r="N68" s="59">
        <v>2011</v>
      </c>
      <c r="O68" s="59">
        <v>2012</v>
      </c>
      <c r="P68" s="59">
        <v>2013</v>
      </c>
      <c r="Q68" s="59">
        <v>2014</v>
      </c>
      <c r="R68" s="59">
        <v>2015</v>
      </c>
      <c r="S68" s="59">
        <v>2016</v>
      </c>
      <c r="T68" s="59">
        <v>2017</v>
      </c>
      <c r="U68" s="59" t="s">
        <v>4</v>
      </c>
      <c r="V68" s="44" t="s">
        <v>54</v>
      </c>
    </row>
    <row r="69" spans="1:22" x14ac:dyDescent="0.35">
      <c r="A69" s="12" t="s">
        <v>115</v>
      </c>
      <c r="C69">
        <f>C60/$C$65</f>
        <v>0.34835147348808571</v>
      </c>
      <c r="D69">
        <f>D60/$D$65</f>
        <v>0.37296784560628204</v>
      </c>
      <c r="E69">
        <f>E60/$E$65</f>
        <v>0.35554699228217435</v>
      </c>
      <c r="F69">
        <f>F60/$F$65</f>
        <v>0.36327849863075556</v>
      </c>
      <c r="G69">
        <f>G60/$G$65</f>
        <v>0.36074712293738587</v>
      </c>
      <c r="H69">
        <f>H60/$H$65</f>
        <v>0.36626154934634919</v>
      </c>
      <c r="I69">
        <f>I60/$I$65</f>
        <v>0.35277470748981221</v>
      </c>
      <c r="J69">
        <f>J60/$J$65</f>
        <v>0.32447085970575229</v>
      </c>
      <c r="K69">
        <f>K60/$K$65</f>
        <v>0.32215383214751686</v>
      </c>
      <c r="L69">
        <f>L60/$L$65</f>
        <v>0.31469917894814353</v>
      </c>
      <c r="M69">
        <f>M60/$M$65</f>
        <v>0.31684369067470974</v>
      </c>
      <c r="N69">
        <f>N60/$N$65</f>
        <v>0.26805381908649245</v>
      </c>
      <c r="O69">
        <f>O60/$O$65</f>
        <v>0.27150878869086947</v>
      </c>
      <c r="P69">
        <f>P60/$P$65</f>
        <v>0.28048147315837257</v>
      </c>
      <c r="Q69">
        <f>Q60/$Q$65</f>
        <v>0.23508760300789036</v>
      </c>
      <c r="R69">
        <f>R60/$R$65</f>
        <v>0.24326696342554707</v>
      </c>
      <c r="S69">
        <f>S60/$S$65</f>
        <v>0.24473456587375969</v>
      </c>
      <c r="T69">
        <f>T60/$T$65</f>
        <v>0.23429529927809487</v>
      </c>
      <c r="U69">
        <f>U60/$U$65</f>
        <v>0.22256555360698863</v>
      </c>
      <c r="V69">
        <f>AVERAGE(C69:U69)</f>
        <v>0.30516262196763072</v>
      </c>
    </row>
    <row r="70" spans="1:22" x14ac:dyDescent="0.35">
      <c r="A70" s="12" t="s">
        <v>108</v>
      </c>
      <c r="C70">
        <f t="shared" ref="C70:C73" si="12">C61/$C$65</f>
        <v>0.36190068407431464</v>
      </c>
      <c r="D70">
        <f t="shared" ref="D70:D73" si="13">D61/$D$65</f>
        <v>0.3485783371368848</v>
      </c>
      <c r="E70">
        <f t="shared" ref="E70:E73" si="14">E61/$E$65</f>
        <v>0.35688691853986332</v>
      </c>
      <c r="F70">
        <f t="shared" ref="F70:F73" si="15">F61/$F$65</f>
        <v>0.34940422265923338</v>
      </c>
      <c r="G70">
        <f t="shared" ref="G70:G73" si="16">G61/$G$65</f>
        <v>0.34902684915240006</v>
      </c>
      <c r="H70">
        <f t="shared" ref="H70:H73" si="17">H61/$H$65</f>
        <v>0.34654470618267902</v>
      </c>
      <c r="I70">
        <f t="shared" ref="I70:I73" si="18">I61/$I$65</f>
        <v>0.34550128087260756</v>
      </c>
      <c r="J70">
        <f t="shared" ref="J70:J73" si="19">J61/$J$65</f>
        <v>0.36325708565676623</v>
      </c>
      <c r="K70">
        <f t="shared" ref="K70:K73" si="20">K61/$K$65</f>
        <v>0.35001119334602965</v>
      </c>
      <c r="L70">
        <f t="shared" ref="L70:L73" si="21">L61/$L$65</f>
        <v>0.3552503168791738</v>
      </c>
      <c r="M70">
        <f t="shared" ref="M70:M73" si="22">M61/$M$65</f>
        <v>0.34515835848869464</v>
      </c>
      <c r="N70">
        <f t="shared" ref="N70:N73" si="23">N61/$N$65</f>
        <v>0.36991232934529178</v>
      </c>
      <c r="O70">
        <f t="shared" ref="O70:O73" si="24">O61/$O$65</f>
        <v>0.35873105948743417</v>
      </c>
      <c r="P70">
        <f t="shared" ref="P70:P73" si="25">P61/$P$65</f>
        <v>0.35346072883164814</v>
      </c>
      <c r="Q70">
        <f t="shared" ref="Q70:Q73" si="26">Q61/$Q$65</f>
        <v>0.38955280065381886</v>
      </c>
      <c r="R70">
        <f t="shared" ref="R70:R73" si="27">R61/$R$65</f>
        <v>0.38593628619813763</v>
      </c>
      <c r="S70">
        <f t="shared" ref="S70:S73" si="28">S61/$S$65</f>
        <v>0.38515027353133707</v>
      </c>
      <c r="T70">
        <f t="shared" ref="T70:T73" si="29">T61/$T$65</f>
        <v>0.36959898546075476</v>
      </c>
      <c r="U70">
        <f t="shared" ref="U70:U73" si="30">U61/$U$65</f>
        <v>0.38736114902861507</v>
      </c>
      <c r="V70">
        <f t="shared" ref="V70:V73" si="31">AVERAGE(C70:U70)</f>
        <v>0.36164334555398342</v>
      </c>
    </row>
    <row r="71" spans="1:22" x14ac:dyDescent="0.35">
      <c r="A71" s="11" t="s">
        <v>116</v>
      </c>
      <c r="C71">
        <f t="shared" si="12"/>
        <v>0.17611729497872169</v>
      </c>
      <c r="D71">
        <f t="shared" si="13"/>
        <v>0.17076528098055821</v>
      </c>
      <c r="E71">
        <f t="shared" si="14"/>
        <v>0.17871003930324628</v>
      </c>
      <c r="F71">
        <f t="shared" si="15"/>
        <v>0.18026635596870128</v>
      </c>
      <c r="G71">
        <f t="shared" si="16"/>
        <v>0.19412516896762738</v>
      </c>
      <c r="H71">
        <f t="shared" si="17"/>
        <v>0.20149250886274947</v>
      </c>
      <c r="I71">
        <f t="shared" si="18"/>
        <v>0.20585021890229213</v>
      </c>
      <c r="J71">
        <f t="shared" si="19"/>
        <v>0.20816788628442484</v>
      </c>
      <c r="K71">
        <f t="shared" si="20"/>
        <v>0.21351511839579346</v>
      </c>
      <c r="L71">
        <f t="shared" si="21"/>
        <v>0.21418220403332544</v>
      </c>
      <c r="M71">
        <f t="shared" si="22"/>
        <v>0.21989247713597096</v>
      </c>
      <c r="N71">
        <f t="shared" si="23"/>
        <v>0.2194534719592208</v>
      </c>
      <c r="O71">
        <f t="shared" si="24"/>
        <v>0.22430227982699333</v>
      </c>
      <c r="P71">
        <f t="shared" si="25"/>
        <v>0.23619921958923032</v>
      </c>
      <c r="Q71">
        <f t="shared" si="26"/>
        <v>0.23271445733040888</v>
      </c>
      <c r="R71">
        <f t="shared" si="27"/>
        <v>0.23158663965001947</v>
      </c>
      <c r="S71">
        <f t="shared" si="28"/>
        <v>0.23624895693810807</v>
      </c>
      <c r="T71">
        <f t="shared" si="29"/>
        <v>0.24806799712785169</v>
      </c>
      <c r="U71">
        <f t="shared" si="30"/>
        <v>0.24768882448787435</v>
      </c>
      <c r="V71">
        <f t="shared" si="31"/>
        <v>0.21259717898542727</v>
      </c>
    </row>
    <row r="72" spans="1:22" x14ac:dyDescent="0.35">
      <c r="A72" s="11" t="s">
        <v>117</v>
      </c>
      <c r="C72">
        <f t="shared" si="12"/>
        <v>1.8434525872200156E-2</v>
      </c>
      <c r="D72">
        <f t="shared" si="13"/>
        <v>1.5889899010558619E-2</v>
      </c>
      <c r="E72">
        <f t="shared" si="14"/>
        <v>1.0393196679715335E-2</v>
      </c>
      <c r="F72">
        <f t="shared" si="15"/>
        <v>1.9659913756113204E-2</v>
      </c>
      <c r="G72">
        <f t="shared" si="16"/>
        <v>4.954279398299179E-3</v>
      </c>
      <c r="H72">
        <f t="shared" si="17"/>
        <v>4.6441485992249837E-3</v>
      </c>
      <c r="I72">
        <f t="shared" si="18"/>
        <v>6.8877167556814856E-3</v>
      </c>
      <c r="J72">
        <f t="shared" si="19"/>
        <v>8.4942532691222664E-3</v>
      </c>
      <c r="K72">
        <f t="shared" si="20"/>
        <v>5.0762889968429059E-3</v>
      </c>
      <c r="L72">
        <f t="shared" si="21"/>
        <v>1.0448090553418152E-2</v>
      </c>
      <c r="M72">
        <f t="shared" si="22"/>
        <v>1.037528769763745E-2</v>
      </c>
      <c r="N72">
        <f t="shared" si="23"/>
        <v>9.6862107994332373E-3</v>
      </c>
      <c r="O72">
        <f t="shared" si="24"/>
        <v>9.5708338773249167E-3</v>
      </c>
      <c r="P72">
        <f t="shared" si="25"/>
        <v>4.9680579060458032E-3</v>
      </c>
      <c r="Q72">
        <f t="shared" si="26"/>
        <v>1.6166737538095161E-6</v>
      </c>
      <c r="R72">
        <f t="shared" si="27"/>
        <v>1.4692018246346378E-6</v>
      </c>
      <c r="S72">
        <f t="shared" si="28"/>
        <v>1.964350572300975E-6</v>
      </c>
      <c r="T72">
        <f t="shared" si="29"/>
        <v>7.560606616725724E-7</v>
      </c>
      <c r="U72">
        <f t="shared" si="30"/>
        <v>0</v>
      </c>
      <c r="V72">
        <f t="shared" si="31"/>
        <v>7.3415004978121126E-3</v>
      </c>
    </row>
    <row r="73" spans="1:22" x14ac:dyDescent="0.35">
      <c r="A73" s="12" t="s">
        <v>118</v>
      </c>
      <c r="C73">
        <f t="shared" si="12"/>
        <v>9.5196021586677768E-2</v>
      </c>
      <c r="D73">
        <f t="shared" si="13"/>
        <v>9.1798637265716312E-2</v>
      </c>
      <c r="E73">
        <f t="shared" si="14"/>
        <v>9.8462853195000644E-2</v>
      </c>
      <c r="F73">
        <f t="shared" si="15"/>
        <v>8.7391008985196666E-2</v>
      </c>
      <c r="G73">
        <f t="shared" si="16"/>
        <v>9.1146579544287717E-2</v>
      </c>
      <c r="H73">
        <f t="shared" si="17"/>
        <v>8.1057087008997317E-2</v>
      </c>
      <c r="I73">
        <f t="shared" si="18"/>
        <v>8.898607597960656E-2</v>
      </c>
      <c r="J73">
        <f t="shared" si="19"/>
        <v>9.5609915083934321E-2</v>
      </c>
      <c r="K73">
        <f t="shared" si="20"/>
        <v>0.10924356711381703</v>
      </c>
      <c r="L73">
        <f t="shared" si="21"/>
        <v>0.10542020958593915</v>
      </c>
      <c r="M73">
        <f t="shared" si="22"/>
        <v>0.1077301860029871</v>
      </c>
      <c r="N73">
        <f t="shared" si="23"/>
        <v>0.1328941688095619</v>
      </c>
      <c r="O73">
        <f t="shared" si="24"/>
        <v>0.13588703811737832</v>
      </c>
      <c r="P73">
        <f t="shared" si="25"/>
        <v>0.12489052051470331</v>
      </c>
      <c r="Q73">
        <f t="shared" si="26"/>
        <v>0.14264352233412808</v>
      </c>
      <c r="R73">
        <f t="shared" si="27"/>
        <v>0.13920864152447124</v>
      </c>
      <c r="S73">
        <f t="shared" si="28"/>
        <v>0.13386423930622282</v>
      </c>
      <c r="T73">
        <f t="shared" si="29"/>
        <v>0.148036962072637</v>
      </c>
      <c r="U73">
        <f t="shared" si="30"/>
        <v>0.14238447287652203</v>
      </c>
      <c r="V73">
        <f t="shared" si="31"/>
        <v>0.11325535299514659</v>
      </c>
    </row>
    <row r="76" spans="1:22" x14ac:dyDescent="0.35">
      <c r="A76" s="29" t="s">
        <v>49</v>
      </c>
      <c r="B76" s="43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</row>
    <row r="77" spans="1:22" x14ac:dyDescent="0.35">
      <c r="A77" s="4" t="s">
        <v>0</v>
      </c>
      <c r="B77" s="5"/>
      <c r="C77" s="59">
        <v>2000</v>
      </c>
      <c r="D77" s="59">
        <v>2001</v>
      </c>
      <c r="E77" s="59">
        <v>2002</v>
      </c>
      <c r="F77" s="59">
        <v>2003</v>
      </c>
      <c r="G77" s="59">
        <v>2004</v>
      </c>
      <c r="H77" s="59">
        <v>2005</v>
      </c>
      <c r="I77" s="59">
        <v>2006</v>
      </c>
      <c r="J77" s="59">
        <v>2007</v>
      </c>
      <c r="K77" s="59">
        <v>2008</v>
      </c>
      <c r="L77" s="59">
        <v>2009</v>
      </c>
      <c r="M77" s="59">
        <v>2010</v>
      </c>
      <c r="N77" s="59">
        <v>2011</v>
      </c>
      <c r="O77" s="59">
        <v>2012</v>
      </c>
      <c r="P77" s="59">
        <v>2013</v>
      </c>
      <c r="Q77" s="59">
        <v>2014</v>
      </c>
      <c r="R77" s="59">
        <v>2015</v>
      </c>
      <c r="S77" s="59">
        <v>2016</v>
      </c>
      <c r="T77" s="59">
        <v>2017</v>
      </c>
      <c r="U77" s="59" t="s">
        <v>4</v>
      </c>
    </row>
    <row r="78" spans="1:22" x14ac:dyDescent="0.35">
      <c r="A78" s="24" t="s">
        <v>115</v>
      </c>
      <c r="B78" s="16"/>
      <c r="C78" s="16">
        <f t="shared" ref="C78:U78" si="32">C60*$W$60/1000</f>
        <v>400.97831436995688</v>
      </c>
      <c r="D78" s="16">
        <f t="shared" si="32"/>
        <v>444.64313787858867</v>
      </c>
      <c r="E78" s="16">
        <f t="shared" si="32"/>
        <v>414.55980027700542</v>
      </c>
      <c r="F78" s="16">
        <f t="shared" si="32"/>
        <v>434.91903069434824</v>
      </c>
      <c r="G78" s="16">
        <f t="shared" si="32"/>
        <v>430.42811140009104</v>
      </c>
      <c r="H78" s="16">
        <f t="shared" si="32"/>
        <v>434.52399557842818</v>
      </c>
      <c r="I78" s="16">
        <f t="shared" si="32"/>
        <v>418.86382755871955</v>
      </c>
      <c r="J78" s="16">
        <f t="shared" si="32"/>
        <v>365.57019607259178</v>
      </c>
      <c r="K78" s="16">
        <f t="shared" si="32"/>
        <v>382.77678135891961</v>
      </c>
      <c r="L78" s="16">
        <f t="shared" si="32"/>
        <v>373.10658910064421</v>
      </c>
      <c r="M78" s="16">
        <f t="shared" si="32"/>
        <v>388.22981539666756</v>
      </c>
      <c r="N78" s="16">
        <f t="shared" si="32"/>
        <v>308.53291905352916</v>
      </c>
      <c r="O78" s="16">
        <f t="shared" si="32"/>
        <v>322.01927557653607</v>
      </c>
      <c r="P78" s="16">
        <f t="shared" si="32"/>
        <v>338.49756098635993</v>
      </c>
      <c r="Q78" s="16">
        <f t="shared" si="32"/>
        <v>257.6616511022836</v>
      </c>
      <c r="R78" s="16">
        <f t="shared" si="32"/>
        <v>268.69313782654456</v>
      </c>
      <c r="S78" s="16">
        <f t="shared" si="32"/>
        <v>275.01984628787341</v>
      </c>
      <c r="T78" s="16">
        <f t="shared" si="32"/>
        <v>257.21607490209601</v>
      </c>
      <c r="U78" s="16">
        <f t="shared" si="32"/>
        <v>234.93786407766993</v>
      </c>
    </row>
    <row r="79" spans="1:22" x14ac:dyDescent="0.35">
      <c r="A79" s="24" t="s">
        <v>108</v>
      </c>
      <c r="B79" s="16"/>
      <c r="C79" s="16">
        <f t="shared" ref="C79:U79" si="33">C61*$W$61/1000</f>
        <v>510.63965822047589</v>
      </c>
      <c r="D79" s="16">
        <f t="shared" si="33"/>
        <v>509.40417371382591</v>
      </c>
      <c r="E79" s="16">
        <f t="shared" si="33"/>
        <v>510.08518446868788</v>
      </c>
      <c r="F79" s="16">
        <f t="shared" si="33"/>
        <v>512.76546725347134</v>
      </c>
      <c r="G79" s="16">
        <f t="shared" si="33"/>
        <v>510.47971694023403</v>
      </c>
      <c r="H79" s="16">
        <f t="shared" si="33"/>
        <v>503.96875028328719</v>
      </c>
      <c r="I79" s="16">
        <f t="shared" si="33"/>
        <v>502.85987269458991</v>
      </c>
      <c r="J79" s="16">
        <f t="shared" si="33"/>
        <v>501.68495747712939</v>
      </c>
      <c r="K79" s="16">
        <f t="shared" si="33"/>
        <v>509.78390596499548</v>
      </c>
      <c r="L79" s="16">
        <f t="shared" si="33"/>
        <v>516.2899672211073</v>
      </c>
      <c r="M79" s="16">
        <f t="shared" si="33"/>
        <v>518.42283141983978</v>
      </c>
      <c r="N79" s="16">
        <f t="shared" si="33"/>
        <v>521.91552835969026</v>
      </c>
      <c r="O79" s="16">
        <f t="shared" si="33"/>
        <v>521.54148525377582</v>
      </c>
      <c r="P79" s="16">
        <f t="shared" si="33"/>
        <v>522.89493538868862</v>
      </c>
      <c r="Q79" s="16">
        <f t="shared" si="33"/>
        <v>523.36935704542827</v>
      </c>
      <c r="R79" s="16">
        <f t="shared" si="33"/>
        <v>522.52967217050627</v>
      </c>
      <c r="S79" s="16">
        <f t="shared" si="33"/>
        <v>530.54330166599175</v>
      </c>
      <c r="T79" s="16">
        <f t="shared" si="33"/>
        <v>497.37872477737818</v>
      </c>
      <c r="U79" s="16">
        <f t="shared" si="33"/>
        <v>501.22535211267609</v>
      </c>
    </row>
    <row r="80" spans="1:22" x14ac:dyDescent="0.35">
      <c r="A80" s="25" t="s">
        <v>116</v>
      </c>
      <c r="B80" s="16"/>
      <c r="C80" s="16">
        <f t="shared" ref="C80:U80" si="34">C62*$W$62/1000</f>
        <v>398.90858369098714</v>
      </c>
      <c r="D80" s="16">
        <f t="shared" si="34"/>
        <v>400.5972103004292</v>
      </c>
      <c r="E80" s="16">
        <f t="shared" si="34"/>
        <v>410.02210300429181</v>
      </c>
      <c r="F80" s="16">
        <f t="shared" si="34"/>
        <v>424.66995708154502</v>
      </c>
      <c r="G80" s="16">
        <f t="shared" si="34"/>
        <v>455.77210300429181</v>
      </c>
      <c r="H80" s="16">
        <f t="shared" si="34"/>
        <v>470.380686695279</v>
      </c>
      <c r="I80" s="16">
        <f t="shared" si="34"/>
        <v>480.94442060085839</v>
      </c>
      <c r="J80" s="16">
        <f t="shared" si="34"/>
        <v>461.5055793991416</v>
      </c>
      <c r="K80" s="16">
        <f t="shared" si="34"/>
        <v>499.20515021459221</v>
      </c>
      <c r="L80" s="16">
        <f t="shared" si="34"/>
        <v>499.67639484978537</v>
      </c>
      <c r="M80" s="16">
        <f t="shared" si="34"/>
        <v>530.17877201716738</v>
      </c>
      <c r="N80" s="16">
        <f t="shared" si="34"/>
        <v>497.03858729613734</v>
      </c>
      <c r="O80" s="16">
        <f t="shared" si="34"/>
        <v>523.47965253218877</v>
      </c>
      <c r="P80" s="16">
        <f t="shared" si="34"/>
        <v>560.91617459227473</v>
      </c>
      <c r="Q80" s="16">
        <f t="shared" si="34"/>
        <v>501.89349090128758</v>
      </c>
      <c r="R80" s="16">
        <f t="shared" si="34"/>
        <v>503.33262718568602</v>
      </c>
      <c r="S80" s="16">
        <f t="shared" si="34"/>
        <v>522.40432431686213</v>
      </c>
      <c r="T80" s="16">
        <f t="shared" si="34"/>
        <v>535.88723570497859</v>
      </c>
      <c r="U80" s="16">
        <f t="shared" si="34"/>
        <v>514.48133047210308</v>
      </c>
    </row>
    <row r="81" spans="1:24" x14ac:dyDescent="0.35">
      <c r="A81" s="25" t="s">
        <v>117</v>
      </c>
      <c r="B81" s="16"/>
      <c r="C81" s="16">
        <f t="shared" ref="C81:U81" si="35">C63*$W$63/1000</f>
        <v>1.3690001886792451</v>
      </c>
      <c r="D81" s="16">
        <f t="shared" si="35"/>
        <v>1.2221644339622639</v>
      </c>
      <c r="E81" s="16">
        <f t="shared" si="35"/>
        <v>0.78182152830188678</v>
      </c>
      <c r="F81" s="16">
        <f t="shared" si="35"/>
        <v>1.5185133962264148</v>
      </c>
      <c r="G81" s="16">
        <f t="shared" si="35"/>
        <v>0.38137001886792449</v>
      </c>
      <c r="H81" s="16">
        <f t="shared" si="35"/>
        <v>0.35546499999999998</v>
      </c>
      <c r="I81" s="16">
        <f t="shared" si="35"/>
        <v>0.52761726415094345</v>
      </c>
      <c r="J81" s="16">
        <f t="shared" si="35"/>
        <v>0.61743122641509418</v>
      </c>
      <c r="K81" s="16">
        <f t="shared" si="35"/>
        <v>0.38913198113207542</v>
      </c>
      <c r="L81" s="16">
        <f t="shared" si="35"/>
        <v>0.79917619433962261</v>
      </c>
      <c r="M81" s="16">
        <f t="shared" si="35"/>
        <v>0.82018584905660363</v>
      </c>
      <c r="N81" s="16">
        <f t="shared" si="35"/>
        <v>0.71928619811320749</v>
      </c>
      <c r="O81" s="16">
        <f t="shared" si="35"/>
        <v>0.73234556603773571</v>
      </c>
      <c r="P81" s="16">
        <f t="shared" si="35"/>
        <v>0.38681767924528299</v>
      </c>
      <c r="Q81" s="16">
        <f t="shared" si="35"/>
        <v>1.1431698113207545E-4</v>
      </c>
      <c r="R81" s="16">
        <f t="shared" si="35"/>
        <v>1.046943396226415E-4</v>
      </c>
      <c r="S81" s="16">
        <f t="shared" si="35"/>
        <v>1.4241509433962263E-4</v>
      </c>
      <c r="T81" s="16">
        <f t="shared" si="35"/>
        <v>5.3549999999999987E-5</v>
      </c>
      <c r="U81" s="16">
        <f t="shared" si="35"/>
        <v>0</v>
      </c>
    </row>
    <row r="82" spans="1:24" x14ac:dyDescent="0.35">
      <c r="A82" s="16"/>
      <c r="B82" s="28" t="s">
        <v>1</v>
      </c>
      <c r="C82" s="28">
        <f>SUM(C78:C81)</f>
        <v>1311.8955564700991</v>
      </c>
      <c r="D82" s="28">
        <f t="shared" ref="D82:U82" si="36">SUM(D78:D81)</f>
        <v>1355.8666863268061</v>
      </c>
      <c r="E82" s="28">
        <f t="shared" si="36"/>
        <v>1335.4489092782869</v>
      </c>
      <c r="F82" s="28">
        <f t="shared" si="36"/>
        <v>1373.8729684255909</v>
      </c>
      <c r="G82" s="28">
        <f t="shared" si="36"/>
        <v>1397.0613013634847</v>
      </c>
      <c r="H82" s="28">
        <f t="shared" si="36"/>
        <v>1409.2288975569945</v>
      </c>
      <c r="I82" s="28">
        <f t="shared" si="36"/>
        <v>1403.1957381183188</v>
      </c>
      <c r="J82" s="28">
        <f t="shared" si="36"/>
        <v>1329.378164175278</v>
      </c>
      <c r="K82" s="28">
        <f t="shared" si="36"/>
        <v>1392.1549695196393</v>
      </c>
      <c r="L82" s="28">
        <f t="shared" si="36"/>
        <v>1389.8721273658766</v>
      </c>
      <c r="M82" s="28">
        <f t="shared" si="36"/>
        <v>1437.6516046827312</v>
      </c>
      <c r="N82" s="28">
        <f t="shared" si="36"/>
        <v>1328.2063209074699</v>
      </c>
      <c r="O82" s="28">
        <f t="shared" si="36"/>
        <v>1367.7727589285385</v>
      </c>
      <c r="P82" s="28">
        <f t="shared" si="36"/>
        <v>1422.6954886465685</v>
      </c>
      <c r="Q82" s="28">
        <f t="shared" si="36"/>
        <v>1282.9246133659806</v>
      </c>
      <c r="R82" s="28">
        <f t="shared" si="36"/>
        <v>1294.5555418770764</v>
      </c>
      <c r="S82" s="28">
        <f t="shared" si="36"/>
        <v>1327.9676146858217</v>
      </c>
      <c r="T82" s="28">
        <f t="shared" si="36"/>
        <v>1290.4820889344528</v>
      </c>
      <c r="U82" s="28">
        <f t="shared" si="36"/>
        <v>1250.6445466624491</v>
      </c>
    </row>
    <row r="84" spans="1:24" x14ac:dyDescent="0.35">
      <c r="A84" s="10" t="s">
        <v>52</v>
      </c>
    </row>
    <row r="86" spans="1:24" ht="15.5" customHeight="1" x14ac:dyDescent="0.35">
      <c r="A86" s="29" t="s">
        <v>55</v>
      </c>
      <c r="B86" s="43"/>
    </row>
    <row r="87" spans="1:24" x14ac:dyDescent="0.35">
      <c r="A87" s="4" t="s">
        <v>0</v>
      </c>
      <c r="B87" s="5"/>
      <c r="C87" s="4">
        <v>2018</v>
      </c>
      <c r="D87" s="4">
        <v>2017</v>
      </c>
      <c r="E87" s="4">
        <v>2016</v>
      </c>
      <c r="F87" s="4">
        <v>2015</v>
      </c>
      <c r="G87" s="4">
        <v>2014</v>
      </c>
      <c r="H87" s="4">
        <v>2013</v>
      </c>
      <c r="I87" s="4">
        <v>2012</v>
      </c>
      <c r="J87" s="4">
        <v>2011</v>
      </c>
      <c r="K87" s="4">
        <v>2010</v>
      </c>
      <c r="L87" s="4">
        <v>2009</v>
      </c>
      <c r="M87" s="4">
        <v>2008</v>
      </c>
      <c r="N87" s="4">
        <v>2007</v>
      </c>
      <c r="O87" s="4">
        <v>2006</v>
      </c>
      <c r="P87" s="4">
        <v>2005</v>
      </c>
      <c r="Q87" s="4">
        <v>2004</v>
      </c>
      <c r="R87" s="4">
        <v>2003</v>
      </c>
      <c r="S87" s="4">
        <v>2002</v>
      </c>
      <c r="T87" s="4">
        <v>2001</v>
      </c>
      <c r="U87" s="4">
        <v>2000</v>
      </c>
      <c r="W87" s="63" t="s">
        <v>120</v>
      </c>
      <c r="X87" s="66"/>
    </row>
    <row r="88" spans="1:24" x14ac:dyDescent="0.35">
      <c r="C88" s="30">
        <f>C41+U82</f>
        <v>2400706.378818512</v>
      </c>
      <c r="D88" s="30">
        <f>T82+D41</f>
        <v>2481848.9129608884</v>
      </c>
      <c r="E88" s="30">
        <f>S82+E41</f>
        <v>2557471.7852614634</v>
      </c>
      <c r="F88" s="30">
        <f>R82+F41</f>
        <v>2510207.9986990304</v>
      </c>
      <c r="G88" s="30">
        <f>Q82+G41</f>
        <v>2506816.1707221521</v>
      </c>
      <c r="H88" s="30">
        <f>P82+H41</f>
        <v>2726720.3471396999</v>
      </c>
      <c r="I88" s="30">
        <f>O82+I41</f>
        <v>2637288.7817757563</v>
      </c>
      <c r="J88" s="30">
        <f>N82+J41</f>
        <v>2577239.8790975437</v>
      </c>
      <c r="K88" s="30">
        <f>M82+K41</f>
        <v>2777765.3119135196</v>
      </c>
      <c r="L88" s="30">
        <f>L82+L41</f>
        <v>2700419.5912408032</v>
      </c>
      <c r="M88" s="30">
        <f>K82+M41</f>
        <v>2716381.7439389168</v>
      </c>
      <c r="N88" s="30">
        <f>J82+N41</f>
        <v>2573955.0658167293</v>
      </c>
      <c r="O88" s="30">
        <f>I82+O41</f>
        <v>2714953.803424316</v>
      </c>
      <c r="P88" s="30">
        <f>H82+P41</f>
        <v>2734004.9759267811</v>
      </c>
      <c r="Q88" s="30">
        <f>G82+Q41</f>
        <v>2740917.2486653882</v>
      </c>
      <c r="R88" s="30">
        <f>F82+R41</f>
        <v>2696823.4522377332</v>
      </c>
      <c r="S88" s="30">
        <f>S41+E82</f>
        <v>2632662.3227959881</v>
      </c>
      <c r="T88" s="30">
        <f>D82+T41</f>
        <v>2687212.6244019549</v>
      </c>
      <c r="U88" s="30">
        <f>C82+U41</f>
        <v>2546782.6496370994</v>
      </c>
      <c r="W88" s="67" t="s">
        <v>115</v>
      </c>
      <c r="X88" s="60">
        <v>0.30516262196763072</v>
      </c>
    </row>
    <row r="89" spans="1:24" x14ac:dyDescent="0.35">
      <c r="W89" s="67" t="s">
        <v>108</v>
      </c>
      <c r="X89" s="60">
        <v>0.36164334555398342</v>
      </c>
    </row>
    <row r="90" spans="1:24" x14ac:dyDescent="0.35">
      <c r="W90" s="68" t="s">
        <v>116</v>
      </c>
      <c r="X90" s="60">
        <v>0.21259717898542727</v>
      </c>
    </row>
    <row r="91" spans="1:24" x14ac:dyDescent="0.35">
      <c r="W91" s="68" t="s">
        <v>117</v>
      </c>
      <c r="X91" s="60">
        <v>7.3415004978121126E-3</v>
      </c>
    </row>
    <row r="92" spans="1:24" x14ac:dyDescent="0.35">
      <c r="W92" s="67" t="s">
        <v>118</v>
      </c>
      <c r="X92" s="60">
        <v>0.11325535299514659</v>
      </c>
    </row>
    <row r="94" spans="1:24" x14ac:dyDescent="0.35">
      <c r="A94" s="10" t="s">
        <v>96</v>
      </c>
    </row>
    <row r="95" spans="1:24" x14ac:dyDescent="0.35">
      <c r="A95" s="79" t="s">
        <v>50</v>
      </c>
      <c r="B95" s="79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W95" s="63" t="s">
        <v>51</v>
      </c>
      <c r="X95" s="66"/>
    </row>
    <row r="96" spans="1:24" x14ac:dyDescent="0.35">
      <c r="A96" s="4" t="s">
        <v>0</v>
      </c>
      <c r="B96" s="5"/>
      <c r="C96" s="4">
        <v>2018</v>
      </c>
      <c r="D96" s="4">
        <v>2017</v>
      </c>
      <c r="E96" s="4">
        <v>2016</v>
      </c>
      <c r="F96" s="4">
        <v>2015</v>
      </c>
      <c r="G96" s="4">
        <v>2014</v>
      </c>
      <c r="H96" s="4">
        <v>2013</v>
      </c>
      <c r="I96" s="4">
        <v>2012</v>
      </c>
      <c r="J96" s="4">
        <v>2011</v>
      </c>
      <c r="K96" s="4">
        <v>2010</v>
      </c>
      <c r="L96" s="4">
        <v>2009</v>
      </c>
      <c r="M96" s="4">
        <v>2008</v>
      </c>
      <c r="N96" s="4">
        <v>2007</v>
      </c>
      <c r="O96" s="4">
        <v>2006</v>
      </c>
      <c r="P96" s="4">
        <v>2005</v>
      </c>
      <c r="Q96" s="4">
        <v>2004</v>
      </c>
      <c r="R96" s="4">
        <v>2003</v>
      </c>
      <c r="S96" s="4">
        <v>2002</v>
      </c>
      <c r="T96" s="4">
        <v>2001</v>
      </c>
      <c r="U96" s="4">
        <v>2000</v>
      </c>
      <c r="W96" s="67" t="s">
        <v>115</v>
      </c>
      <c r="X96" s="65" t="s">
        <v>35</v>
      </c>
    </row>
    <row r="97" spans="1:24" x14ac:dyDescent="0.35">
      <c r="A97" s="6"/>
      <c r="B97" s="6" t="s">
        <v>101</v>
      </c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W97" s="67" t="s">
        <v>108</v>
      </c>
      <c r="X97" s="65" t="s">
        <v>35</v>
      </c>
    </row>
    <row r="98" spans="1:24" x14ac:dyDescent="0.35">
      <c r="A98" s="24"/>
      <c r="B98" s="29" t="s">
        <v>56</v>
      </c>
      <c r="C98" s="36">
        <f>C88-(C88*$X$90*$X$98)-(C88*$X$91*$X$99)</f>
        <v>2273771.3940859414</v>
      </c>
      <c r="D98" s="36">
        <f t="shared" ref="D98:U98" si="37">D88-(D88*$X$90*$X$98)-(D88*$X$91*$X$99)</f>
        <v>2350623.5966728223</v>
      </c>
      <c r="E98" s="36">
        <f t="shared" si="37"/>
        <v>2422247.9841001113</v>
      </c>
      <c r="F98" s="36">
        <f t="shared" si="37"/>
        <v>2377483.2236904139</v>
      </c>
      <c r="G98" s="36">
        <f t="shared" si="37"/>
        <v>2374270.7352763657</v>
      </c>
      <c r="H98" s="36">
        <f t="shared" si="37"/>
        <v>2582547.6950036627</v>
      </c>
      <c r="I98" s="36">
        <f t="shared" si="37"/>
        <v>2497844.735555145</v>
      </c>
      <c r="J98" s="36">
        <f t="shared" si="37"/>
        <v>2440970.8594490774</v>
      </c>
      <c r="K98" s="36">
        <f t="shared" si="37"/>
        <v>2630893.7075518346</v>
      </c>
      <c r="L98" s="36">
        <f t="shared" si="37"/>
        <v>2557637.5656628227</v>
      </c>
      <c r="M98" s="36">
        <f t="shared" si="37"/>
        <v>2572755.7352620824</v>
      </c>
      <c r="N98" s="36">
        <f t="shared" si="37"/>
        <v>2437859.7274344638</v>
      </c>
      <c r="O98" s="36">
        <f t="shared" si="37"/>
        <v>2571403.2956954604</v>
      </c>
      <c r="P98" s="36">
        <f t="shared" si="37"/>
        <v>2589447.1562200533</v>
      </c>
      <c r="Q98" s="36">
        <f t="shared" si="37"/>
        <v>2595993.9493472078</v>
      </c>
      <c r="R98" s="36">
        <f t="shared" si="37"/>
        <v>2554231.5689668162</v>
      </c>
      <c r="S98" s="36">
        <f t="shared" si="37"/>
        <v>2493462.8960361923</v>
      </c>
      <c r="T98" s="36">
        <f t="shared" si="37"/>
        <v>2545128.9041847819</v>
      </c>
      <c r="U98" s="36">
        <f t="shared" si="37"/>
        <v>2412124.0259915213</v>
      </c>
      <c r="W98" s="68" t="s">
        <v>116</v>
      </c>
      <c r="X98" s="65">
        <v>0.19</v>
      </c>
    </row>
    <row r="99" spans="1:24" x14ac:dyDescent="0.35">
      <c r="A99" s="33"/>
      <c r="B99" s="34"/>
      <c r="W99" s="68" t="s">
        <v>117</v>
      </c>
      <c r="X99" s="65">
        <v>1.7</v>
      </c>
    </row>
    <row r="100" spans="1:24" x14ac:dyDescent="0.35">
      <c r="A100" s="35"/>
      <c r="B100" s="34"/>
      <c r="W100" s="67" t="s">
        <v>118</v>
      </c>
      <c r="X100" s="65" t="s">
        <v>35</v>
      </c>
    </row>
    <row r="101" spans="1:24" x14ac:dyDescent="0.35">
      <c r="A101" s="35"/>
      <c r="B101" s="34"/>
    </row>
    <row r="102" spans="1:24" ht="35.5" customHeight="1" x14ac:dyDescent="0.45">
      <c r="A102" s="37" t="s">
        <v>58</v>
      </c>
    </row>
    <row r="104" spans="1:24" x14ac:dyDescent="0.35">
      <c r="A104" s="38" t="s">
        <v>59</v>
      </c>
    </row>
    <row r="106" spans="1:24" x14ac:dyDescent="0.35">
      <c r="A106" s="40" t="s">
        <v>67</v>
      </c>
      <c r="B106" s="41"/>
      <c r="C106" s="42" t="s">
        <v>3</v>
      </c>
      <c r="D106" s="42" t="s">
        <v>4</v>
      </c>
      <c r="E106" s="42" t="s">
        <v>5</v>
      </c>
      <c r="F106" s="42" t="s">
        <v>6</v>
      </c>
      <c r="G106" s="42" t="s">
        <v>7</v>
      </c>
      <c r="H106" s="42" t="s">
        <v>8</v>
      </c>
      <c r="I106" s="42" t="s">
        <v>9</v>
      </c>
      <c r="J106" s="42" t="s">
        <v>10</v>
      </c>
      <c r="K106" s="42" t="s">
        <v>11</v>
      </c>
      <c r="L106" s="42" t="s">
        <v>12</v>
      </c>
      <c r="M106" s="42" t="s">
        <v>13</v>
      </c>
      <c r="N106" s="42" t="s">
        <v>14</v>
      </c>
      <c r="O106" s="42" t="s">
        <v>15</v>
      </c>
      <c r="P106" s="42" t="s">
        <v>16</v>
      </c>
      <c r="Q106" s="42" t="s">
        <v>17</v>
      </c>
      <c r="R106" s="42" t="s">
        <v>18</v>
      </c>
      <c r="S106" s="42" t="s">
        <v>19</v>
      </c>
      <c r="T106" s="42" t="s">
        <v>20</v>
      </c>
      <c r="U106" s="42" t="s">
        <v>21</v>
      </c>
      <c r="V106" s="42" t="s">
        <v>22</v>
      </c>
    </row>
    <row r="107" spans="1:24" x14ac:dyDescent="0.35">
      <c r="A107" s="2" t="s">
        <v>61</v>
      </c>
      <c r="B107" s="2" t="s">
        <v>60</v>
      </c>
      <c r="C107" s="39">
        <v>109599</v>
      </c>
      <c r="D107" s="39">
        <v>111589</v>
      </c>
      <c r="E107" s="39">
        <v>110836</v>
      </c>
      <c r="F107" s="39">
        <v>112162</v>
      </c>
      <c r="G107" s="39">
        <v>112617</v>
      </c>
      <c r="H107" s="39">
        <v>113806</v>
      </c>
      <c r="I107" s="39">
        <v>110560</v>
      </c>
      <c r="J107" s="39">
        <v>111912</v>
      </c>
      <c r="K107" s="39">
        <v>113360</v>
      </c>
      <c r="L107" s="39">
        <v>115066</v>
      </c>
      <c r="M107" s="39">
        <v>117281</v>
      </c>
      <c r="N107" s="39">
        <v>117499</v>
      </c>
      <c r="O107" s="39">
        <v>114117</v>
      </c>
      <c r="P107" s="39">
        <v>114085</v>
      </c>
      <c r="Q107" s="39">
        <v>113563</v>
      </c>
      <c r="R107" s="39">
        <v>114538</v>
      </c>
      <c r="S107" s="39">
        <v>117603</v>
      </c>
      <c r="T107" s="39">
        <v>119333</v>
      </c>
      <c r="U107" s="39">
        <v>121669</v>
      </c>
      <c r="V107" s="39">
        <v>119226</v>
      </c>
    </row>
    <row r="108" spans="1:24" x14ac:dyDescent="0.35">
      <c r="A108" s="2" t="s">
        <v>61</v>
      </c>
      <c r="B108" s="2" t="s">
        <v>62</v>
      </c>
      <c r="C108" s="39">
        <v>8066</v>
      </c>
      <c r="D108" s="39">
        <v>8108</v>
      </c>
      <c r="E108" s="39">
        <v>6923</v>
      </c>
      <c r="F108" s="39">
        <v>6802</v>
      </c>
      <c r="G108" s="39">
        <v>6450</v>
      </c>
      <c r="H108" s="39">
        <v>6766</v>
      </c>
      <c r="I108" s="39">
        <v>6715</v>
      </c>
      <c r="J108" s="39">
        <v>6735</v>
      </c>
      <c r="K108" s="39">
        <v>6799</v>
      </c>
      <c r="L108" s="39">
        <v>7404</v>
      </c>
      <c r="M108" s="39">
        <v>7265</v>
      </c>
      <c r="N108" s="39">
        <v>7095</v>
      </c>
      <c r="O108" s="39">
        <v>6868</v>
      </c>
      <c r="P108" s="39">
        <v>6492</v>
      </c>
      <c r="Q108" s="39">
        <v>6264</v>
      </c>
      <c r="R108" s="39">
        <v>6005</v>
      </c>
      <c r="S108" s="39">
        <v>5941</v>
      </c>
      <c r="T108" s="39">
        <v>5578</v>
      </c>
      <c r="U108" s="39">
        <v>5507</v>
      </c>
      <c r="V108" s="39">
        <v>5230</v>
      </c>
    </row>
    <row r="109" spans="1:24" x14ac:dyDescent="0.35">
      <c r="A109" s="2" t="s">
        <v>61</v>
      </c>
      <c r="B109" s="2" t="s">
        <v>63</v>
      </c>
      <c r="C109" s="39">
        <v>15163</v>
      </c>
      <c r="D109" s="39">
        <v>15295</v>
      </c>
      <c r="E109" s="39">
        <v>14421</v>
      </c>
      <c r="F109" s="39">
        <v>13388</v>
      </c>
      <c r="G109" s="39">
        <v>14038</v>
      </c>
      <c r="H109" s="39">
        <v>14715</v>
      </c>
      <c r="I109" s="39">
        <v>13845</v>
      </c>
      <c r="J109" s="39">
        <v>15586</v>
      </c>
      <c r="K109" s="39">
        <v>16848</v>
      </c>
      <c r="L109" s="39">
        <v>16520</v>
      </c>
      <c r="M109" s="39">
        <v>16713</v>
      </c>
      <c r="N109" s="39">
        <v>16741</v>
      </c>
      <c r="O109" s="39">
        <v>17318</v>
      </c>
      <c r="P109" s="39">
        <v>17776</v>
      </c>
      <c r="Q109" s="39">
        <v>17616</v>
      </c>
      <c r="R109" s="39">
        <v>18637</v>
      </c>
      <c r="S109" s="39">
        <v>19393</v>
      </c>
      <c r="T109" s="39">
        <v>18489</v>
      </c>
      <c r="U109" s="39">
        <v>17973</v>
      </c>
      <c r="V109" s="39">
        <v>17172</v>
      </c>
    </row>
    <row r="110" spans="1:24" x14ac:dyDescent="0.35">
      <c r="A110" s="2" t="s">
        <v>61</v>
      </c>
      <c r="B110" s="2" t="s">
        <v>64</v>
      </c>
      <c r="C110" s="39">
        <v>3302</v>
      </c>
      <c r="D110" s="39">
        <v>3117</v>
      </c>
      <c r="E110" s="39">
        <v>2877</v>
      </c>
      <c r="F110" s="39">
        <v>2735</v>
      </c>
      <c r="G110" s="39">
        <v>2653</v>
      </c>
      <c r="H110" s="39">
        <v>2654</v>
      </c>
      <c r="I110" s="39">
        <v>2530</v>
      </c>
      <c r="J110" s="39">
        <v>2682</v>
      </c>
      <c r="K110" s="39">
        <v>2939</v>
      </c>
      <c r="L110" s="39">
        <v>3249</v>
      </c>
      <c r="M110" s="39">
        <v>3332</v>
      </c>
      <c r="N110" s="39">
        <v>3395</v>
      </c>
      <c r="O110" s="39">
        <v>3339</v>
      </c>
      <c r="P110" s="39">
        <v>3267</v>
      </c>
      <c r="Q110" s="39">
        <v>2900</v>
      </c>
      <c r="R110" s="39">
        <v>3009</v>
      </c>
      <c r="S110" s="39">
        <v>2786</v>
      </c>
      <c r="T110" s="39">
        <v>2734</v>
      </c>
      <c r="U110" s="39">
        <v>2725</v>
      </c>
      <c r="V110" s="39">
        <v>2391</v>
      </c>
    </row>
    <row r="111" spans="1:24" x14ac:dyDescent="0.35">
      <c r="A111" s="2" t="s">
        <v>61</v>
      </c>
      <c r="B111" s="2" t="s">
        <v>65</v>
      </c>
      <c r="C111" s="39">
        <v>31859</v>
      </c>
      <c r="D111" s="39">
        <v>31483</v>
      </c>
      <c r="E111" s="39">
        <v>38515</v>
      </c>
      <c r="F111" s="39">
        <v>39762</v>
      </c>
      <c r="G111" s="39">
        <v>41633</v>
      </c>
      <c r="H111" s="39">
        <v>41283</v>
      </c>
      <c r="I111" s="39">
        <v>42794</v>
      </c>
      <c r="J111" s="39">
        <v>42276</v>
      </c>
      <c r="K111" s="39">
        <v>41992</v>
      </c>
      <c r="L111" s="39">
        <v>41634</v>
      </c>
      <c r="M111" s="39">
        <v>41998</v>
      </c>
      <c r="N111" s="39">
        <v>37213</v>
      </c>
      <c r="O111" s="39">
        <v>44613</v>
      </c>
      <c r="P111" s="39">
        <v>44594</v>
      </c>
      <c r="Q111" s="39">
        <v>43273</v>
      </c>
      <c r="R111" s="39">
        <v>40475</v>
      </c>
      <c r="S111" s="39">
        <v>42059</v>
      </c>
      <c r="T111" s="39">
        <v>46185</v>
      </c>
      <c r="U111" s="39">
        <v>45098</v>
      </c>
      <c r="V111" s="39">
        <v>47792</v>
      </c>
    </row>
    <row r="112" spans="1:24" x14ac:dyDescent="0.35">
      <c r="A112" s="2" t="s">
        <v>61</v>
      </c>
      <c r="B112" s="2" t="s">
        <v>66</v>
      </c>
      <c r="C112" s="39">
        <v>1368149</v>
      </c>
      <c r="D112" s="39">
        <v>1238688</v>
      </c>
      <c r="E112" s="39">
        <v>1182517</v>
      </c>
      <c r="F112" s="39">
        <v>1242776</v>
      </c>
      <c r="G112" s="39">
        <v>1224497</v>
      </c>
      <c r="H112" s="39">
        <v>1109958</v>
      </c>
      <c r="I112" s="39">
        <v>932766</v>
      </c>
      <c r="J112" s="39">
        <v>987099</v>
      </c>
      <c r="K112" s="39">
        <v>902999</v>
      </c>
      <c r="L112" s="39">
        <v>891869</v>
      </c>
      <c r="M112" s="39">
        <v>925165</v>
      </c>
      <c r="N112" s="39">
        <v>891845</v>
      </c>
      <c r="O112" s="39">
        <v>764358</v>
      </c>
      <c r="P112" s="39">
        <v>619379</v>
      </c>
      <c r="Q112" s="39">
        <v>770224</v>
      </c>
      <c r="R112" s="39">
        <v>764656</v>
      </c>
      <c r="S112" s="39">
        <v>747462</v>
      </c>
      <c r="T112" s="39">
        <v>705290</v>
      </c>
      <c r="U112" s="39">
        <v>706713</v>
      </c>
      <c r="V112" s="39">
        <v>740027</v>
      </c>
    </row>
    <row r="114" spans="1:22" x14ac:dyDescent="0.35">
      <c r="A114" s="40" t="s">
        <v>68</v>
      </c>
      <c r="B114" s="41"/>
      <c r="C114" s="42">
        <v>2019</v>
      </c>
      <c r="D114" s="42">
        <v>2018</v>
      </c>
      <c r="E114" s="42">
        <v>2017</v>
      </c>
      <c r="F114" s="42">
        <v>2016</v>
      </c>
      <c r="G114" s="42">
        <v>2015</v>
      </c>
      <c r="H114" s="42">
        <v>2014</v>
      </c>
      <c r="I114" s="42">
        <v>2013</v>
      </c>
      <c r="J114" s="42">
        <v>2012</v>
      </c>
      <c r="K114" s="42">
        <v>2011</v>
      </c>
      <c r="L114" s="42">
        <v>2010</v>
      </c>
      <c r="M114" s="42">
        <v>2009</v>
      </c>
      <c r="N114" s="42">
        <v>2008</v>
      </c>
      <c r="O114" s="42">
        <v>2007</v>
      </c>
      <c r="P114" s="42">
        <v>2006</v>
      </c>
      <c r="Q114" s="42">
        <v>2005</v>
      </c>
      <c r="R114" s="42">
        <v>2004</v>
      </c>
      <c r="S114" s="42">
        <v>2003</v>
      </c>
      <c r="T114" s="42">
        <v>2002</v>
      </c>
      <c r="U114" s="42">
        <v>2001</v>
      </c>
      <c r="V114" s="42">
        <v>2000</v>
      </c>
    </row>
    <row r="115" spans="1:22" x14ac:dyDescent="0.35">
      <c r="A115" s="2" t="s">
        <v>61</v>
      </c>
      <c r="B115" s="2" t="s">
        <v>69</v>
      </c>
      <c r="C115">
        <v>799145</v>
      </c>
      <c r="D115">
        <v>793129</v>
      </c>
      <c r="E115">
        <v>784822</v>
      </c>
      <c r="F115">
        <v>773407</v>
      </c>
      <c r="G115">
        <v>761446</v>
      </c>
      <c r="H115">
        <v>749373</v>
      </c>
      <c r="I115">
        <v>734356</v>
      </c>
      <c r="J115">
        <v>725944</v>
      </c>
      <c r="K115">
        <v>713281</v>
      </c>
      <c r="L115">
        <v>701526</v>
      </c>
      <c r="M115">
        <v>688245</v>
      </c>
      <c r="N115">
        <v>672039</v>
      </c>
      <c r="O115">
        <v>662145</v>
      </c>
      <c r="P115">
        <v>654093</v>
      </c>
      <c r="Q115">
        <v>647382</v>
      </c>
      <c r="R115">
        <v>639105</v>
      </c>
      <c r="S115">
        <v>631039</v>
      </c>
      <c r="T115">
        <v>624980</v>
      </c>
      <c r="U115">
        <v>619097</v>
      </c>
      <c r="V115">
        <v>616275</v>
      </c>
    </row>
    <row r="117" spans="1:22" x14ac:dyDescent="0.35">
      <c r="A117" s="40" t="s">
        <v>70</v>
      </c>
      <c r="B117" s="41"/>
    </row>
    <row r="118" spans="1:22" x14ac:dyDescent="0.35">
      <c r="A118" t="s">
        <v>68</v>
      </c>
      <c r="B118">
        <v>0.25</v>
      </c>
    </row>
    <row r="119" spans="1:22" x14ac:dyDescent="0.35">
      <c r="A119" t="s">
        <v>71</v>
      </c>
      <c r="B119">
        <v>2.4500000000000002</v>
      </c>
    </row>
    <row r="120" spans="1:22" x14ac:dyDescent="0.35">
      <c r="A120" t="s">
        <v>72</v>
      </c>
      <c r="B120">
        <v>0.2</v>
      </c>
    </row>
    <row r="121" spans="1:22" x14ac:dyDescent="0.35">
      <c r="A121" t="s">
        <v>73</v>
      </c>
      <c r="B121">
        <v>1.84</v>
      </c>
    </row>
    <row r="122" spans="1:22" x14ac:dyDescent="0.35">
      <c r="A122" t="s">
        <v>74</v>
      </c>
      <c r="B122">
        <v>0.25</v>
      </c>
    </row>
    <row r="123" spans="1:22" x14ac:dyDescent="0.35">
      <c r="A123" t="s">
        <v>75</v>
      </c>
      <c r="B123">
        <v>0.01</v>
      </c>
    </row>
    <row r="125" spans="1:22" x14ac:dyDescent="0.35">
      <c r="A125" s="40" t="s">
        <v>76</v>
      </c>
      <c r="B125" s="40"/>
      <c r="C125" s="42">
        <v>2019</v>
      </c>
      <c r="D125" s="42">
        <v>2018</v>
      </c>
      <c r="E125" s="42">
        <v>2017</v>
      </c>
      <c r="F125" s="42">
        <v>2016</v>
      </c>
      <c r="G125" s="42">
        <v>2015</v>
      </c>
      <c r="H125" s="42">
        <v>2014</v>
      </c>
      <c r="I125" s="42">
        <v>2013</v>
      </c>
      <c r="J125" s="42">
        <v>2012</v>
      </c>
      <c r="K125" s="42">
        <v>2011</v>
      </c>
      <c r="L125" s="42">
        <v>2010</v>
      </c>
      <c r="M125" s="42">
        <v>2009</v>
      </c>
      <c r="N125" s="42">
        <v>2008</v>
      </c>
      <c r="O125" s="42">
        <v>2007</v>
      </c>
      <c r="P125" s="42">
        <v>2006</v>
      </c>
      <c r="Q125" s="42">
        <v>2005</v>
      </c>
      <c r="R125" s="42">
        <v>2004</v>
      </c>
      <c r="S125" s="42">
        <v>2003</v>
      </c>
      <c r="T125" s="42">
        <v>2002</v>
      </c>
      <c r="U125" s="42">
        <v>2001</v>
      </c>
      <c r="V125" s="42">
        <v>2000</v>
      </c>
    </row>
    <row r="126" spans="1:22" x14ac:dyDescent="0.35">
      <c r="B126" t="s">
        <v>68</v>
      </c>
      <c r="C126">
        <f t="shared" ref="C126:V126" si="38">C115*$B$118</f>
        <v>199786.25</v>
      </c>
      <c r="D126">
        <f t="shared" si="38"/>
        <v>198282.25</v>
      </c>
      <c r="E126">
        <f t="shared" si="38"/>
        <v>196205.5</v>
      </c>
      <c r="F126">
        <f t="shared" si="38"/>
        <v>193351.75</v>
      </c>
      <c r="G126">
        <f t="shared" si="38"/>
        <v>190361.5</v>
      </c>
      <c r="H126">
        <f t="shared" si="38"/>
        <v>187343.25</v>
      </c>
      <c r="I126">
        <f t="shared" si="38"/>
        <v>183589</v>
      </c>
      <c r="J126">
        <f t="shared" si="38"/>
        <v>181486</v>
      </c>
      <c r="K126">
        <f t="shared" si="38"/>
        <v>178320.25</v>
      </c>
      <c r="L126">
        <f t="shared" si="38"/>
        <v>175381.5</v>
      </c>
      <c r="M126">
        <f t="shared" si="38"/>
        <v>172061.25</v>
      </c>
      <c r="N126">
        <f t="shared" si="38"/>
        <v>168009.75</v>
      </c>
      <c r="O126">
        <f t="shared" si="38"/>
        <v>165536.25</v>
      </c>
      <c r="P126">
        <f t="shared" si="38"/>
        <v>163523.25</v>
      </c>
      <c r="Q126">
        <f t="shared" si="38"/>
        <v>161845.5</v>
      </c>
      <c r="R126">
        <f t="shared" si="38"/>
        <v>159776.25</v>
      </c>
      <c r="S126">
        <f t="shared" si="38"/>
        <v>157759.75</v>
      </c>
      <c r="T126">
        <f t="shared" si="38"/>
        <v>156245</v>
      </c>
      <c r="U126">
        <f t="shared" si="38"/>
        <v>154774.25</v>
      </c>
      <c r="V126">
        <f t="shared" si="38"/>
        <v>154068.75</v>
      </c>
    </row>
    <row r="127" spans="1:22" x14ac:dyDescent="0.35">
      <c r="B127" t="s">
        <v>71</v>
      </c>
      <c r="C127">
        <f>C107*$B$119</f>
        <v>268517.55000000005</v>
      </c>
      <c r="D127">
        <f t="shared" ref="D127:V127" si="39">D107*$B$119</f>
        <v>273393.05000000005</v>
      </c>
      <c r="E127">
        <f t="shared" si="39"/>
        <v>271548.2</v>
      </c>
      <c r="F127">
        <f t="shared" si="39"/>
        <v>274796.90000000002</v>
      </c>
      <c r="G127">
        <f t="shared" si="39"/>
        <v>275911.65000000002</v>
      </c>
      <c r="H127">
        <f t="shared" si="39"/>
        <v>278824.7</v>
      </c>
      <c r="I127">
        <f t="shared" si="39"/>
        <v>270872</v>
      </c>
      <c r="J127">
        <f t="shared" si="39"/>
        <v>274184.40000000002</v>
      </c>
      <c r="K127">
        <f t="shared" si="39"/>
        <v>277732</v>
      </c>
      <c r="L127">
        <f t="shared" si="39"/>
        <v>281911.7</v>
      </c>
      <c r="M127">
        <f t="shared" si="39"/>
        <v>287338.45</v>
      </c>
      <c r="N127">
        <f t="shared" si="39"/>
        <v>287872.55000000005</v>
      </c>
      <c r="O127">
        <f t="shared" si="39"/>
        <v>279586.65000000002</v>
      </c>
      <c r="P127">
        <f t="shared" si="39"/>
        <v>279508.25</v>
      </c>
      <c r="Q127">
        <f t="shared" si="39"/>
        <v>278229.35000000003</v>
      </c>
      <c r="R127">
        <f t="shared" si="39"/>
        <v>280618.10000000003</v>
      </c>
      <c r="S127">
        <f t="shared" si="39"/>
        <v>288127.35000000003</v>
      </c>
      <c r="T127">
        <f t="shared" si="39"/>
        <v>292365.85000000003</v>
      </c>
      <c r="U127">
        <f t="shared" si="39"/>
        <v>298089.05000000005</v>
      </c>
      <c r="V127">
        <f t="shared" si="39"/>
        <v>292103.7</v>
      </c>
    </row>
    <row r="128" spans="1:22" x14ac:dyDescent="0.35">
      <c r="B128" t="s">
        <v>72</v>
      </c>
      <c r="C128">
        <f>C109*$B$120</f>
        <v>3032.6000000000004</v>
      </c>
      <c r="D128">
        <f t="shared" ref="D128:V128" si="40">D109*$B$120</f>
        <v>3059</v>
      </c>
      <c r="E128">
        <f t="shared" si="40"/>
        <v>2884.2000000000003</v>
      </c>
      <c r="F128">
        <f t="shared" si="40"/>
        <v>2677.6000000000004</v>
      </c>
      <c r="G128">
        <f t="shared" si="40"/>
        <v>2807.6000000000004</v>
      </c>
      <c r="H128">
        <f t="shared" si="40"/>
        <v>2943</v>
      </c>
      <c r="I128">
        <f t="shared" si="40"/>
        <v>2769</v>
      </c>
      <c r="J128">
        <f t="shared" si="40"/>
        <v>3117.2000000000003</v>
      </c>
      <c r="K128">
        <f t="shared" si="40"/>
        <v>3369.6000000000004</v>
      </c>
      <c r="L128">
        <f t="shared" si="40"/>
        <v>3304</v>
      </c>
      <c r="M128">
        <f t="shared" si="40"/>
        <v>3342.6000000000004</v>
      </c>
      <c r="N128">
        <f t="shared" si="40"/>
        <v>3348.2000000000003</v>
      </c>
      <c r="O128">
        <f t="shared" si="40"/>
        <v>3463.6000000000004</v>
      </c>
      <c r="P128">
        <f t="shared" si="40"/>
        <v>3555.2000000000003</v>
      </c>
      <c r="Q128">
        <f t="shared" si="40"/>
        <v>3523.2000000000003</v>
      </c>
      <c r="R128">
        <f t="shared" si="40"/>
        <v>3727.4</v>
      </c>
      <c r="S128">
        <f t="shared" si="40"/>
        <v>3878.6000000000004</v>
      </c>
      <c r="T128">
        <f t="shared" si="40"/>
        <v>3697.8</v>
      </c>
      <c r="U128">
        <f t="shared" si="40"/>
        <v>3594.6000000000004</v>
      </c>
      <c r="V128">
        <f t="shared" si="40"/>
        <v>3434.4</v>
      </c>
    </row>
    <row r="129" spans="1:22" x14ac:dyDescent="0.35">
      <c r="B129" t="s">
        <v>73</v>
      </c>
      <c r="C129">
        <f>C108*$B$121</f>
        <v>14841.44</v>
      </c>
      <c r="D129">
        <f t="shared" ref="D129:V129" si="41">D108*$B$121</f>
        <v>14918.720000000001</v>
      </c>
      <c r="E129">
        <f t="shared" si="41"/>
        <v>12738.32</v>
      </c>
      <c r="F129">
        <f t="shared" si="41"/>
        <v>12515.68</v>
      </c>
      <c r="G129">
        <f t="shared" si="41"/>
        <v>11868</v>
      </c>
      <c r="H129">
        <f t="shared" si="41"/>
        <v>12449.44</v>
      </c>
      <c r="I129">
        <f t="shared" si="41"/>
        <v>12355.6</v>
      </c>
      <c r="J129">
        <f t="shared" si="41"/>
        <v>12392.4</v>
      </c>
      <c r="K129">
        <f t="shared" si="41"/>
        <v>12510.16</v>
      </c>
      <c r="L129">
        <f t="shared" si="41"/>
        <v>13623.36</v>
      </c>
      <c r="M129">
        <f t="shared" si="41"/>
        <v>13367.6</v>
      </c>
      <c r="N129">
        <f t="shared" si="41"/>
        <v>13054.800000000001</v>
      </c>
      <c r="O129">
        <f t="shared" si="41"/>
        <v>12637.12</v>
      </c>
      <c r="P129">
        <f t="shared" si="41"/>
        <v>11945.28</v>
      </c>
      <c r="Q129">
        <f t="shared" si="41"/>
        <v>11525.76</v>
      </c>
      <c r="R129">
        <f t="shared" si="41"/>
        <v>11049.2</v>
      </c>
      <c r="S129">
        <f t="shared" si="41"/>
        <v>10931.44</v>
      </c>
      <c r="T129">
        <f t="shared" si="41"/>
        <v>10263.52</v>
      </c>
      <c r="U129">
        <f t="shared" si="41"/>
        <v>10132.880000000001</v>
      </c>
      <c r="V129">
        <f t="shared" si="41"/>
        <v>9623.2000000000007</v>
      </c>
    </row>
    <row r="130" spans="1:22" x14ac:dyDescent="0.35">
      <c r="B130" t="s">
        <v>74</v>
      </c>
      <c r="C130">
        <f>C111*$B$122</f>
        <v>7964.75</v>
      </c>
      <c r="D130">
        <f t="shared" ref="D130:V130" si="42">D111*$B$122</f>
        <v>7870.75</v>
      </c>
      <c r="E130">
        <f t="shared" si="42"/>
        <v>9628.75</v>
      </c>
      <c r="F130">
        <f t="shared" si="42"/>
        <v>9940.5</v>
      </c>
      <c r="G130">
        <f t="shared" si="42"/>
        <v>10408.25</v>
      </c>
      <c r="H130">
        <f t="shared" si="42"/>
        <v>10320.75</v>
      </c>
      <c r="I130">
        <f t="shared" si="42"/>
        <v>10698.5</v>
      </c>
      <c r="J130">
        <f t="shared" si="42"/>
        <v>10569</v>
      </c>
      <c r="K130">
        <f t="shared" si="42"/>
        <v>10498</v>
      </c>
      <c r="L130">
        <f t="shared" si="42"/>
        <v>10408.5</v>
      </c>
      <c r="M130">
        <f t="shared" si="42"/>
        <v>10499.5</v>
      </c>
      <c r="N130">
        <f t="shared" si="42"/>
        <v>9303.25</v>
      </c>
      <c r="O130">
        <f t="shared" si="42"/>
        <v>11153.25</v>
      </c>
      <c r="P130">
        <f t="shared" si="42"/>
        <v>11148.5</v>
      </c>
      <c r="Q130">
        <f t="shared" si="42"/>
        <v>10818.25</v>
      </c>
      <c r="R130">
        <f t="shared" si="42"/>
        <v>10118.75</v>
      </c>
      <c r="S130">
        <f t="shared" si="42"/>
        <v>10514.75</v>
      </c>
      <c r="T130">
        <f t="shared" si="42"/>
        <v>11546.25</v>
      </c>
      <c r="U130">
        <f t="shared" si="42"/>
        <v>11274.5</v>
      </c>
      <c r="V130">
        <f t="shared" si="42"/>
        <v>11948</v>
      </c>
    </row>
    <row r="131" spans="1:22" x14ac:dyDescent="0.35">
      <c r="B131" t="s">
        <v>75</v>
      </c>
      <c r="C131">
        <f>C112*$B$123</f>
        <v>13681.49</v>
      </c>
      <c r="D131">
        <f t="shared" ref="D131:V131" si="43">D112*$B$123</f>
        <v>12386.880000000001</v>
      </c>
      <c r="E131">
        <f t="shared" si="43"/>
        <v>11825.17</v>
      </c>
      <c r="F131">
        <f t="shared" si="43"/>
        <v>12427.76</v>
      </c>
      <c r="G131">
        <f t="shared" si="43"/>
        <v>12244.970000000001</v>
      </c>
      <c r="H131">
        <f t="shared" si="43"/>
        <v>11099.58</v>
      </c>
      <c r="I131">
        <f t="shared" si="43"/>
        <v>9327.66</v>
      </c>
      <c r="J131">
        <f t="shared" si="43"/>
        <v>9870.99</v>
      </c>
      <c r="K131">
        <f t="shared" si="43"/>
        <v>9029.99</v>
      </c>
      <c r="L131">
        <f t="shared" si="43"/>
        <v>8918.69</v>
      </c>
      <c r="M131">
        <f t="shared" si="43"/>
        <v>9251.65</v>
      </c>
      <c r="N131">
        <f t="shared" si="43"/>
        <v>8918.4500000000007</v>
      </c>
      <c r="O131">
        <f t="shared" si="43"/>
        <v>7643.58</v>
      </c>
      <c r="P131">
        <f t="shared" si="43"/>
        <v>6193.79</v>
      </c>
      <c r="Q131">
        <f t="shared" si="43"/>
        <v>7702.24</v>
      </c>
      <c r="R131">
        <f t="shared" si="43"/>
        <v>7646.56</v>
      </c>
      <c r="S131">
        <f t="shared" si="43"/>
        <v>7474.62</v>
      </c>
      <c r="T131">
        <f t="shared" si="43"/>
        <v>7052.9000000000005</v>
      </c>
      <c r="U131">
        <f t="shared" si="43"/>
        <v>7067.13</v>
      </c>
      <c r="V131">
        <f t="shared" si="43"/>
        <v>7400.27</v>
      </c>
    </row>
    <row r="132" spans="1:22" x14ac:dyDescent="0.35">
      <c r="B132" t="s">
        <v>77</v>
      </c>
      <c r="C132">
        <f>C110*$B$120</f>
        <v>660.40000000000009</v>
      </c>
      <c r="D132">
        <f t="shared" ref="D132:V132" si="44">D110*$B$120</f>
        <v>623.40000000000009</v>
      </c>
      <c r="E132">
        <f t="shared" si="44"/>
        <v>575.4</v>
      </c>
      <c r="F132">
        <f t="shared" si="44"/>
        <v>547</v>
      </c>
      <c r="G132">
        <f t="shared" si="44"/>
        <v>530.6</v>
      </c>
      <c r="H132">
        <f t="shared" si="44"/>
        <v>530.80000000000007</v>
      </c>
      <c r="I132">
        <f t="shared" si="44"/>
        <v>506</v>
      </c>
      <c r="J132">
        <f t="shared" si="44"/>
        <v>536.4</v>
      </c>
      <c r="K132">
        <f t="shared" si="44"/>
        <v>587.80000000000007</v>
      </c>
      <c r="L132">
        <f t="shared" si="44"/>
        <v>649.80000000000007</v>
      </c>
      <c r="M132">
        <f t="shared" si="44"/>
        <v>666.40000000000009</v>
      </c>
      <c r="N132">
        <f t="shared" si="44"/>
        <v>679</v>
      </c>
      <c r="O132">
        <f t="shared" si="44"/>
        <v>667.80000000000007</v>
      </c>
      <c r="P132">
        <f t="shared" si="44"/>
        <v>653.40000000000009</v>
      </c>
      <c r="Q132">
        <f t="shared" si="44"/>
        <v>580</v>
      </c>
      <c r="R132">
        <f t="shared" si="44"/>
        <v>601.80000000000007</v>
      </c>
      <c r="S132">
        <f t="shared" si="44"/>
        <v>557.20000000000005</v>
      </c>
      <c r="T132">
        <f t="shared" si="44"/>
        <v>546.80000000000007</v>
      </c>
      <c r="U132">
        <f t="shared" si="44"/>
        <v>545</v>
      </c>
      <c r="V132">
        <f t="shared" si="44"/>
        <v>478.20000000000005</v>
      </c>
    </row>
    <row r="133" spans="1:22" x14ac:dyDescent="0.35">
      <c r="B133" s="36" t="s">
        <v>1</v>
      </c>
      <c r="C133" s="36">
        <f>SUM(C126:C132)</f>
        <v>508484.48000000004</v>
      </c>
      <c r="D133" s="36">
        <f t="shared" ref="D133:V133" si="45">SUM(D126:D132)</f>
        <v>510534.05000000005</v>
      </c>
      <c r="E133" s="36">
        <f t="shared" si="45"/>
        <v>505405.54000000004</v>
      </c>
      <c r="F133" s="36">
        <f t="shared" si="45"/>
        <v>506257.19</v>
      </c>
      <c r="G133" s="36">
        <f t="shared" si="45"/>
        <v>504132.56999999995</v>
      </c>
      <c r="H133" s="36">
        <f t="shared" si="45"/>
        <v>503511.52</v>
      </c>
      <c r="I133" s="36">
        <f t="shared" si="45"/>
        <v>490117.75999999995</v>
      </c>
      <c r="J133" s="36">
        <f t="shared" si="45"/>
        <v>492156.39000000007</v>
      </c>
      <c r="K133" s="36">
        <f t="shared" si="45"/>
        <v>492047.79999999993</v>
      </c>
      <c r="L133" s="36">
        <f t="shared" si="45"/>
        <v>494197.55</v>
      </c>
      <c r="M133" s="36">
        <f t="shared" si="45"/>
        <v>496527.45</v>
      </c>
      <c r="N133" s="36">
        <f t="shared" si="45"/>
        <v>491186.00000000006</v>
      </c>
      <c r="O133" s="36">
        <f t="shared" si="45"/>
        <v>480688.25</v>
      </c>
      <c r="P133" s="36">
        <f t="shared" si="45"/>
        <v>476527.67000000004</v>
      </c>
      <c r="Q133" s="36">
        <f t="shared" si="45"/>
        <v>474224.30000000005</v>
      </c>
      <c r="R133" s="36">
        <f t="shared" si="45"/>
        <v>473538.06000000006</v>
      </c>
      <c r="S133" s="36">
        <f t="shared" si="45"/>
        <v>479243.71</v>
      </c>
      <c r="T133" s="36">
        <f t="shared" si="45"/>
        <v>481718.12000000005</v>
      </c>
      <c r="U133" s="36">
        <f t="shared" si="45"/>
        <v>485477.41000000003</v>
      </c>
      <c r="V133" s="36">
        <f t="shared" si="45"/>
        <v>479056.52000000008</v>
      </c>
    </row>
    <row r="134" spans="1:22" x14ac:dyDescent="0.35">
      <c r="B134" s="36" t="s">
        <v>78</v>
      </c>
      <c r="C134" s="36">
        <f>C133/1000</f>
        <v>508.48448000000002</v>
      </c>
      <c r="D134" s="36">
        <f t="shared" ref="D134:V134" si="46">D133/1000</f>
        <v>510.53405000000004</v>
      </c>
      <c r="E134" s="36">
        <f t="shared" si="46"/>
        <v>505.40554000000003</v>
      </c>
      <c r="F134" s="36">
        <f t="shared" si="46"/>
        <v>506.25718999999998</v>
      </c>
      <c r="G134" s="36">
        <f t="shared" si="46"/>
        <v>504.13256999999993</v>
      </c>
      <c r="H134" s="36">
        <f t="shared" si="46"/>
        <v>503.51152000000002</v>
      </c>
      <c r="I134" s="36">
        <f t="shared" si="46"/>
        <v>490.11775999999998</v>
      </c>
      <c r="J134" s="36">
        <f t="shared" si="46"/>
        <v>492.15639000000004</v>
      </c>
      <c r="K134" s="36">
        <f t="shared" si="46"/>
        <v>492.04779999999994</v>
      </c>
      <c r="L134" s="36">
        <f t="shared" si="46"/>
        <v>494.19754999999998</v>
      </c>
      <c r="M134" s="36">
        <f t="shared" si="46"/>
        <v>496.52744999999999</v>
      </c>
      <c r="N134" s="36">
        <f t="shared" si="46"/>
        <v>491.18600000000004</v>
      </c>
      <c r="O134" s="36">
        <f t="shared" si="46"/>
        <v>480.68824999999998</v>
      </c>
      <c r="P134" s="36">
        <f t="shared" si="46"/>
        <v>476.52767000000006</v>
      </c>
      <c r="Q134" s="36">
        <f t="shared" si="46"/>
        <v>474.22430000000003</v>
      </c>
      <c r="R134" s="36">
        <f t="shared" si="46"/>
        <v>473.53806000000003</v>
      </c>
      <c r="S134" s="36">
        <f t="shared" si="46"/>
        <v>479.24371000000002</v>
      </c>
      <c r="T134" s="36">
        <f t="shared" si="46"/>
        <v>481.71812000000006</v>
      </c>
      <c r="U134" s="36">
        <f t="shared" si="46"/>
        <v>485.47741000000002</v>
      </c>
      <c r="V134" s="36">
        <f t="shared" si="46"/>
        <v>479.05652000000009</v>
      </c>
    </row>
    <row r="136" spans="1:22" x14ac:dyDescent="0.35">
      <c r="B136" s="10" t="s">
        <v>79</v>
      </c>
    </row>
    <row r="138" spans="1:22" ht="18.5" x14ac:dyDescent="0.45">
      <c r="A138" s="37" t="s">
        <v>80</v>
      </c>
      <c r="B138" s="10" t="s">
        <v>82</v>
      </c>
    </row>
    <row r="140" spans="1:22" ht="18.5" x14ac:dyDescent="0.45">
      <c r="A140" s="37" t="s">
        <v>81</v>
      </c>
      <c r="B140" s="10" t="s">
        <v>82</v>
      </c>
    </row>
    <row r="143" spans="1:22" x14ac:dyDescent="0.35">
      <c r="A143" s="4" t="s">
        <v>0</v>
      </c>
      <c r="B143" s="44" t="s">
        <v>83</v>
      </c>
      <c r="C143" s="42">
        <v>2019</v>
      </c>
      <c r="D143" s="42">
        <v>2018</v>
      </c>
      <c r="E143" s="42">
        <v>2017</v>
      </c>
      <c r="F143" s="42">
        <v>2016</v>
      </c>
      <c r="G143" s="42">
        <v>2015</v>
      </c>
      <c r="H143" s="42">
        <v>2014</v>
      </c>
      <c r="I143" s="42">
        <v>2013</v>
      </c>
      <c r="J143" s="42">
        <v>2012</v>
      </c>
      <c r="K143" s="42">
        <v>2011</v>
      </c>
      <c r="L143" s="42">
        <v>2010</v>
      </c>
      <c r="M143" s="42">
        <v>2009</v>
      </c>
      <c r="N143" s="42">
        <v>2008</v>
      </c>
      <c r="O143" s="42">
        <v>2007</v>
      </c>
      <c r="P143" s="42">
        <v>2006</v>
      </c>
      <c r="Q143" s="42">
        <v>2005</v>
      </c>
      <c r="R143" s="42">
        <v>2004</v>
      </c>
      <c r="S143" s="42">
        <v>2003</v>
      </c>
      <c r="T143" s="42">
        <v>2002</v>
      </c>
      <c r="U143" s="42">
        <v>2001</v>
      </c>
      <c r="V143" s="42">
        <v>2000</v>
      </c>
    </row>
    <row r="144" spans="1:22" x14ac:dyDescent="0.35">
      <c r="B144" s="36" t="s">
        <v>84</v>
      </c>
      <c r="D144" s="36">
        <f>D134+C98</f>
        <v>2274281.9281359413</v>
      </c>
      <c r="E144" s="36">
        <f t="shared" ref="E144:V144" si="47">E134+D98</f>
        <v>2351129.0022128224</v>
      </c>
      <c r="F144" s="36">
        <f t="shared" si="47"/>
        <v>2422754.2412901111</v>
      </c>
      <c r="G144" s="36">
        <f t="shared" si="47"/>
        <v>2377987.3562604138</v>
      </c>
      <c r="H144" s="36">
        <f t="shared" si="47"/>
        <v>2374774.2467963658</v>
      </c>
      <c r="I144" s="36">
        <f t="shared" si="47"/>
        <v>2583037.8127636625</v>
      </c>
      <c r="J144" s="36">
        <f t="shared" si="47"/>
        <v>2498336.8919451451</v>
      </c>
      <c r="K144" s="36">
        <f t="shared" si="47"/>
        <v>2441462.9072490772</v>
      </c>
      <c r="L144" s="36">
        <f t="shared" si="47"/>
        <v>2631387.9051018348</v>
      </c>
      <c r="M144" s="36">
        <f t="shared" si="47"/>
        <v>2558134.0931128226</v>
      </c>
      <c r="N144" s="36">
        <f t="shared" si="47"/>
        <v>2573246.9212620826</v>
      </c>
      <c r="O144" s="36">
        <f t="shared" si="47"/>
        <v>2438340.4156844639</v>
      </c>
      <c r="P144" s="36">
        <f t="shared" si="47"/>
        <v>2571879.8233654606</v>
      </c>
      <c r="Q144" s="36">
        <f t="shared" si="47"/>
        <v>2589921.3805200532</v>
      </c>
      <c r="R144" s="36">
        <f t="shared" si="47"/>
        <v>2596467.487407208</v>
      </c>
      <c r="S144" s="36">
        <f t="shared" si="47"/>
        <v>2554710.8126768162</v>
      </c>
      <c r="T144" s="36">
        <f t="shared" si="47"/>
        <v>2493944.6141561922</v>
      </c>
      <c r="U144" s="36">
        <f t="shared" si="47"/>
        <v>2545614.3815947818</v>
      </c>
      <c r="V144" s="36">
        <f t="shared" si="47"/>
        <v>2412603.0825115214</v>
      </c>
    </row>
  </sheetData>
  <mergeCells count="4">
    <mergeCell ref="A1:B1"/>
    <mergeCell ref="A5:B5"/>
    <mergeCell ref="A95:B95"/>
    <mergeCell ref="A46:B46"/>
  </mergeCells>
  <conditionalFormatting sqref="C8:U12">
    <cfRule type="containsBlanks" dxfId="2" priority="2">
      <formula>LEN(TRIM(C8))=0</formula>
    </cfRule>
  </conditionalFormatting>
  <conditionalFormatting sqref="C28:U28">
    <cfRule type="containsBlanks" dxfId="1" priority="1">
      <formula>LEN(TRIM(C28))=0</formula>
    </cfRule>
  </conditionalFormatting>
  <hyperlinks>
    <hyperlink ref="A46" r:id="rId1" xr:uid="{A6CE917D-DEC3-4AC9-BBDD-EB23ECA7894B}"/>
    <hyperlink ref="A104" r:id="rId2" xr:uid="{9A530707-02D5-4F59-A775-6138E9D0EB23}"/>
  </hyperlinks>
  <pageMargins left="0.7" right="0.7" top="0.75" bottom="0.75" header="0.3" footer="0.3"/>
  <pageSetup paperSize="9" orientation="portrait" horizontalDpi="4294967293" verticalDpi="0"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3ED76-9D0B-46CE-9A7E-FEC16AF3D2F3}">
  <dimension ref="A1:V99"/>
  <sheetViews>
    <sheetView topLeftCell="A89" workbookViewId="0">
      <pane xSplit="2" topLeftCell="C1" activePane="topRight" state="frozen"/>
      <selection pane="topRight" activeCell="A2" sqref="A2"/>
    </sheetView>
  </sheetViews>
  <sheetFormatPr defaultRowHeight="14.5" x14ac:dyDescent="0.35"/>
  <cols>
    <col min="1" max="1" width="16.26953125" customWidth="1"/>
    <col min="2" max="2" width="25.453125" customWidth="1"/>
  </cols>
  <sheetData>
    <row r="1" spans="1:21" ht="36" customHeight="1" x14ac:dyDescent="0.45">
      <c r="A1" s="76" t="s">
        <v>123</v>
      </c>
      <c r="B1" s="76"/>
    </row>
    <row r="3" spans="1:21" ht="18.5" x14ac:dyDescent="0.45">
      <c r="A3" s="37" t="s">
        <v>90</v>
      </c>
    </row>
    <row r="5" spans="1:21" x14ac:dyDescent="0.35">
      <c r="A5" s="4" t="s">
        <v>85</v>
      </c>
      <c r="B5" s="4"/>
      <c r="C5" s="4">
        <v>2000</v>
      </c>
      <c r="D5" s="4">
        <v>2001</v>
      </c>
      <c r="E5" s="4">
        <v>2002</v>
      </c>
      <c r="F5" s="4">
        <v>2003</v>
      </c>
      <c r="G5" s="4">
        <v>2004</v>
      </c>
      <c r="H5" s="4">
        <v>2005</v>
      </c>
      <c r="I5" s="4">
        <v>2006</v>
      </c>
      <c r="J5" s="4">
        <v>2007</v>
      </c>
      <c r="K5" s="4">
        <v>2008</v>
      </c>
      <c r="L5" s="4">
        <v>2009</v>
      </c>
      <c r="M5" s="4">
        <v>2010</v>
      </c>
      <c r="N5" s="4">
        <v>2011</v>
      </c>
      <c r="O5" s="4">
        <v>2012</v>
      </c>
      <c r="P5" s="4">
        <v>2013</v>
      </c>
      <c r="Q5" s="4">
        <v>2014</v>
      </c>
      <c r="R5" s="4">
        <v>2015</v>
      </c>
      <c r="S5" s="4">
        <v>2016</v>
      </c>
      <c r="T5" s="4">
        <v>2017</v>
      </c>
      <c r="U5" s="48" t="s">
        <v>4</v>
      </c>
    </row>
    <row r="7" spans="1:21" x14ac:dyDescent="0.35">
      <c r="A7" s="12" t="s">
        <v>115</v>
      </c>
      <c r="C7">
        <v>431159.47781715792</v>
      </c>
      <c r="D7">
        <v>478110.90094471897</v>
      </c>
      <c r="E7">
        <v>445763.22610430687</v>
      </c>
      <c r="F7">
        <v>467654.87171435292</v>
      </c>
      <c r="G7">
        <v>462825.92623665702</v>
      </c>
      <c r="H7">
        <v>467230.10277250339</v>
      </c>
      <c r="I7">
        <v>450391.21242873068</v>
      </c>
      <c r="J7">
        <v>393086.23233612016</v>
      </c>
      <c r="K7">
        <v>411587.93694507482</v>
      </c>
      <c r="L7">
        <v>401189.88075338089</v>
      </c>
      <c r="M7">
        <v>417451.41440501885</v>
      </c>
      <c r="N7">
        <v>331755.82693927863</v>
      </c>
      <c r="O7">
        <v>346257.28556616779</v>
      </c>
      <c r="P7">
        <v>363975.87202834402</v>
      </c>
      <c r="Q7">
        <v>277055.53881965979</v>
      </c>
      <c r="R7">
        <v>288917.35250166082</v>
      </c>
      <c r="S7">
        <v>295720.26482567028</v>
      </c>
      <c r="T7">
        <v>276576.42462590971</v>
      </c>
      <c r="U7">
        <v>252621.35922330097</v>
      </c>
    </row>
    <row r="8" spans="1:21" x14ac:dyDescent="0.35">
      <c r="A8" s="12" t="s">
        <v>108</v>
      </c>
      <c r="C8">
        <v>447929.52475480345</v>
      </c>
      <c r="D8">
        <v>446845.76641563681</v>
      </c>
      <c r="E8">
        <v>447443.14427077887</v>
      </c>
      <c r="F8">
        <v>449794.26952058898</v>
      </c>
      <c r="G8">
        <v>447789.2253861702</v>
      </c>
      <c r="H8">
        <v>442077.85112569056</v>
      </c>
      <c r="I8">
        <v>441105.15148648241</v>
      </c>
      <c r="J8">
        <v>440074.52410274511</v>
      </c>
      <c r="K8">
        <v>447178.86488157505</v>
      </c>
      <c r="L8">
        <v>452885.9361588661</v>
      </c>
      <c r="M8">
        <v>454756.86966652621</v>
      </c>
      <c r="N8">
        <v>457820.63891200902</v>
      </c>
      <c r="O8">
        <v>457492.53092436481</v>
      </c>
      <c r="P8">
        <v>458679.76788481459</v>
      </c>
      <c r="Q8">
        <v>459095.92723283189</v>
      </c>
      <c r="R8">
        <v>458359.36155307578</v>
      </c>
      <c r="S8">
        <v>465388.86111051909</v>
      </c>
      <c r="T8">
        <v>436297.12699770019</v>
      </c>
      <c r="U8">
        <v>439671.36150234746</v>
      </c>
    </row>
    <row r="9" spans="1:21" x14ac:dyDescent="0.35">
      <c r="A9" s="11" t="s">
        <v>116</v>
      </c>
      <c r="C9">
        <v>217982.83261802574</v>
      </c>
      <c r="D9">
        <v>218905.57939914163</v>
      </c>
      <c r="E9">
        <v>224055.79399141629</v>
      </c>
      <c r="F9">
        <v>232060.08583690986</v>
      </c>
      <c r="G9">
        <v>249055.79399141629</v>
      </c>
      <c r="H9">
        <v>257038.62660944206</v>
      </c>
      <c r="I9">
        <v>262811.15879828326</v>
      </c>
      <c r="J9">
        <v>252188.84120171671</v>
      </c>
      <c r="K9">
        <v>272789.69957081543</v>
      </c>
      <c r="L9">
        <v>273047.21030042914</v>
      </c>
      <c r="M9">
        <v>289715.17596566526</v>
      </c>
      <c r="N9">
        <v>271605.78540772531</v>
      </c>
      <c r="O9">
        <v>286054.45493562229</v>
      </c>
      <c r="P9">
        <v>306511.57081545063</v>
      </c>
      <c r="Q9">
        <v>274258.73819742491</v>
      </c>
      <c r="R9">
        <v>275045.15146758797</v>
      </c>
      <c r="S9">
        <v>285466.8438889957</v>
      </c>
      <c r="T9">
        <v>292834.55503004295</v>
      </c>
      <c r="U9">
        <v>281137.339055794</v>
      </c>
    </row>
    <row r="10" spans="1:21" x14ac:dyDescent="0.35">
      <c r="A10" s="11" t="s">
        <v>117</v>
      </c>
      <c r="C10">
        <v>22816.669811320753</v>
      </c>
      <c r="D10">
        <v>20369.407232704401</v>
      </c>
      <c r="E10">
        <v>13030.358805031447</v>
      </c>
      <c r="F10">
        <v>25308.556603773584</v>
      </c>
      <c r="G10">
        <v>6356.1669811320753</v>
      </c>
      <c r="H10">
        <v>5924.4166666666661</v>
      </c>
      <c r="I10">
        <v>8793.6210691823908</v>
      </c>
      <c r="J10">
        <v>10290.52044025157</v>
      </c>
      <c r="K10">
        <v>6485.5330188679236</v>
      </c>
      <c r="L10">
        <v>13319.60323899371</v>
      </c>
      <c r="M10">
        <v>13669.764150943394</v>
      </c>
      <c r="N10">
        <v>11988.103301886791</v>
      </c>
      <c r="O10">
        <v>12205.759433962263</v>
      </c>
      <c r="P10">
        <v>6446.9613207547163</v>
      </c>
      <c r="Q10">
        <v>1.9052830188679244</v>
      </c>
      <c r="R10">
        <v>1.7449056603773585</v>
      </c>
      <c r="S10">
        <v>2.3735849056603771</v>
      </c>
      <c r="T10">
        <v>0.89249999999999985</v>
      </c>
      <c r="U10">
        <v>0</v>
      </c>
    </row>
    <row r="11" spans="1:21" x14ac:dyDescent="0.35">
      <c r="A11" s="12" t="s">
        <v>118</v>
      </c>
      <c r="C11">
        <v>117825.44378698226</v>
      </c>
      <c r="D11">
        <v>117677.51479289941</v>
      </c>
      <c r="E11">
        <v>123446.74556213019</v>
      </c>
      <c r="F11">
        <v>112500.00000000001</v>
      </c>
      <c r="G11">
        <v>116937.86982248521</v>
      </c>
      <c r="H11">
        <v>103402.36686390534</v>
      </c>
      <c r="I11">
        <v>113609.46745562131</v>
      </c>
      <c r="J11">
        <v>115828.40236686391</v>
      </c>
      <c r="K11">
        <v>139571.00591715978</v>
      </c>
      <c r="L11">
        <v>134393.49112426036</v>
      </c>
      <c r="M11">
        <v>141937.86982248523</v>
      </c>
      <c r="N11">
        <v>164475.98105139611</v>
      </c>
      <c r="O11">
        <v>173297.80442474529</v>
      </c>
      <c r="P11">
        <v>162068.23074815271</v>
      </c>
      <c r="Q11">
        <v>168108.30275082431</v>
      </c>
      <c r="R11">
        <v>165331.91185622063</v>
      </c>
      <c r="S11">
        <v>161752.25660090355</v>
      </c>
      <c r="T11">
        <v>174751.83586134927</v>
      </c>
      <c r="U11">
        <v>161612.42603550298</v>
      </c>
    </row>
    <row r="12" spans="1:21" x14ac:dyDescent="0.35">
      <c r="B12" s="21" t="s">
        <v>1</v>
      </c>
      <c r="C12" s="21">
        <v>1237713.9487882901</v>
      </c>
      <c r="D12" s="21">
        <v>1281909.1687851013</v>
      </c>
      <c r="E12" s="21">
        <v>1253739.2687336637</v>
      </c>
      <c r="F12" s="21">
        <v>1287317.7836756252</v>
      </c>
      <c r="G12" s="21">
        <v>1282964.9824178605</v>
      </c>
      <c r="H12" s="21">
        <v>1275673.364038208</v>
      </c>
      <c r="I12" s="21">
        <v>1276710.6112383001</v>
      </c>
      <c r="J12" s="21">
        <v>1211468.5204476975</v>
      </c>
      <c r="K12" s="21">
        <v>1277613.0403334931</v>
      </c>
      <c r="L12" s="21">
        <v>1274836.1215759302</v>
      </c>
      <c r="M12" s="21">
        <v>1317531.094010639</v>
      </c>
      <c r="N12" s="21">
        <v>1237646.3356122957</v>
      </c>
      <c r="O12" s="21">
        <v>1275307.8352848622</v>
      </c>
      <c r="P12" s="21">
        <v>1297682.4027975164</v>
      </c>
      <c r="Q12" s="21">
        <v>1178520.4122837598</v>
      </c>
      <c r="R12" s="21">
        <v>1187655.5222842055</v>
      </c>
      <c r="S12" s="21">
        <v>1208330.6000109944</v>
      </c>
      <c r="T12" s="21">
        <v>1180460.8350150022</v>
      </c>
      <c r="U12" s="21">
        <v>1135042.4858169453</v>
      </c>
    </row>
    <row r="14" spans="1:21" ht="58" x14ac:dyDescent="0.35">
      <c r="A14" s="46" t="s">
        <v>86</v>
      </c>
      <c r="B14" s="4" t="s">
        <v>87</v>
      </c>
      <c r="C14" s="4">
        <v>2000</v>
      </c>
      <c r="D14" s="4">
        <v>2001</v>
      </c>
      <c r="E14" s="4">
        <v>2002</v>
      </c>
      <c r="F14" s="4">
        <v>2003</v>
      </c>
      <c r="G14" s="4">
        <v>2004</v>
      </c>
      <c r="H14" s="4">
        <v>2005</v>
      </c>
      <c r="I14" s="4">
        <v>2006</v>
      </c>
      <c r="J14" s="4">
        <v>2007</v>
      </c>
      <c r="K14" s="4">
        <v>2008</v>
      </c>
      <c r="L14" s="4">
        <v>2009</v>
      </c>
      <c r="M14" s="4">
        <v>2010</v>
      </c>
      <c r="N14" s="4">
        <v>2011</v>
      </c>
      <c r="O14" s="4">
        <v>2012</v>
      </c>
      <c r="P14" s="4">
        <v>2013</v>
      </c>
      <c r="Q14" s="4">
        <v>2014</v>
      </c>
      <c r="R14" s="4">
        <v>2015</v>
      </c>
      <c r="S14" s="4">
        <v>2016</v>
      </c>
      <c r="T14" s="4">
        <v>2017</v>
      </c>
      <c r="U14" s="48" t="s">
        <v>4</v>
      </c>
    </row>
    <row r="15" spans="1:21" x14ac:dyDescent="0.35">
      <c r="A15" s="12" t="s">
        <v>115</v>
      </c>
      <c r="B15" s="19">
        <v>5.0000000000000001E-3</v>
      </c>
      <c r="C15">
        <f>C7*$B$15</f>
        <v>2155.7973890857897</v>
      </c>
      <c r="D15">
        <f t="shared" ref="D15:U15" si="0">D7*$B$15</f>
        <v>2390.5545047235951</v>
      </c>
      <c r="E15">
        <f t="shared" si="0"/>
        <v>2228.8161305215344</v>
      </c>
      <c r="F15">
        <f t="shared" si="0"/>
        <v>2338.2743585717649</v>
      </c>
      <c r="G15">
        <f t="shared" si="0"/>
        <v>2314.1296311832853</v>
      </c>
      <c r="H15">
        <f t="shared" si="0"/>
        <v>2336.1505138625171</v>
      </c>
      <c r="I15">
        <f t="shared" si="0"/>
        <v>2251.9560621436535</v>
      </c>
      <c r="J15">
        <f t="shared" si="0"/>
        <v>1965.4311616806008</v>
      </c>
      <c r="K15">
        <f t="shared" si="0"/>
        <v>2057.9396847253743</v>
      </c>
      <c r="L15">
        <f t="shared" si="0"/>
        <v>2005.9494037669044</v>
      </c>
      <c r="M15">
        <f t="shared" si="0"/>
        <v>2087.2570720250942</v>
      </c>
      <c r="N15">
        <f t="shared" si="0"/>
        <v>1658.7791346963932</v>
      </c>
      <c r="O15">
        <f t="shared" si="0"/>
        <v>1731.2864278308389</v>
      </c>
      <c r="P15">
        <f t="shared" si="0"/>
        <v>1819.8793601417201</v>
      </c>
      <c r="Q15">
        <f t="shared" si="0"/>
        <v>1385.277694098299</v>
      </c>
      <c r="R15">
        <f t="shared" si="0"/>
        <v>1444.5867625083042</v>
      </c>
      <c r="S15">
        <f t="shared" si="0"/>
        <v>1478.6013241283515</v>
      </c>
      <c r="T15">
        <f t="shared" si="0"/>
        <v>1382.8821231295485</v>
      </c>
      <c r="U15">
        <f t="shared" si="0"/>
        <v>1263.1067961165049</v>
      </c>
    </row>
    <row r="16" spans="1:21" x14ac:dyDescent="0.35">
      <c r="A16" s="12" t="s">
        <v>108</v>
      </c>
      <c r="B16" s="19" t="s">
        <v>35</v>
      </c>
    </row>
    <row r="17" spans="1:21" x14ac:dyDescent="0.35">
      <c r="A17" s="11" t="s">
        <v>116</v>
      </c>
      <c r="B17" s="19" t="s">
        <v>35</v>
      </c>
    </row>
    <row r="18" spans="1:21" x14ac:dyDescent="0.35">
      <c r="A18" s="11" t="s">
        <v>117</v>
      </c>
      <c r="B18" s="19">
        <v>0.02</v>
      </c>
      <c r="C18">
        <f>C10*$B$18</f>
        <v>456.33339622641506</v>
      </c>
      <c r="D18">
        <f t="shared" ref="D18:U18" si="1">D10*$B$18</f>
        <v>407.38814465408802</v>
      </c>
      <c r="E18">
        <f t="shared" si="1"/>
        <v>260.60717610062892</v>
      </c>
      <c r="F18">
        <f t="shared" si="1"/>
        <v>506.17113207547169</v>
      </c>
      <c r="G18">
        <f t="shared" si="1"/>
        <v>127.12333962264151</v>
      </c>
      <c r="H18">
        <f t="shared" si="1"/>
        <v>118.48833333333333</v>
      </c>
      <c r="I18">
        <f t="shared" si="1"/>
        <v>175.87242138364783</v>
      </c>
      <c r="J18">
        <f t="shared" si="1"/>
        <v>205.81040880503141</v>
      </c>
      <c r="K18">
        <f t="shared" si="1"/>
        <v>129.71066037735847</v>
      </c>
      <c r="L18">
        <f t="shared" si="1"/>
        <v>266.3920647798742</v>
      </c>
      <c r="M18">
        <f t="shared" si="1"/>
        <v>273.39528301886787</v>
      </c>
      <c r="N18">
        <f t="shared" si="1"/>
        <v>239.76206603773582</v>
      </c>
      <c r="O18">
        <f t="shared" si="1"/>
        <v>244.11518867924525</v>
      </c>
      <c r="P18">
        <f t="shared" si="1"/>
        <v>128.93922641509434</v>
      </c>
      <c r="Q18">
        <f t="shared" si="1"/>
        <v>3.8105660377358491E-2</v>
      </c>
      <c r="R18">
        <f t="shared" si="1"/>
        <v>3.4898113207547168E-2</v>
      </c>
      <c r="S18">
        <f t="shared" si="1"/>
        <v>4.747169811320754E-2</v>
      </c>
      <c r="T18">
        <f t="shared" si="1"/>
        <v>1.7849999999999998E-2</v>
      </c>
      <c r="U18">
        <f t="shared" si="1"/>
        <v>0</v>
      </c>
    </row>
    <row r="19" spans="1:21" x14ac:dyDescent="0.35">
      <c r="A19" s="12" t="s">
        <v>118</v>
      </c>
      <c r="B19" s="45" t="s">
        <v>35</v>
      </c>
    </row>
    <row r="20" spans="1:21" x14ac:dyDescent="0.35">
      <c r="B20" s="21" t="s">
        <v>89</v>
      </c>
      <c r="C20" s="21">
        <f>C15+C18</f>
        <v>2612.1307853122048</v>
      </c>
      <c r="D20" s="21">
        <f t="shared" ref="D20:U20" si="2">D15+D18</f>
        <v>2797.9426493776832</v>
      </c>
      <c r="E20" s="21">
        <f t="shared" si="2"/>
        <v>2489.4233066221632</v>
      </c>
      <c r="F20" s="21">
        <f t="shared" si="2"/>
        <v>2844.4454906472365</v>
      </c>
      <c r="G20" s="21">
        <f t="shared" si="2"/>
        <v>2441.2529708059269</v>
      </c>
      <c r="H20" s="21">
        <f t="shared" si="2"/>
        <v>2454.6388471958503</v>
      </c>
      <c r="I20" s="21">
        <f t="shared" si="2"/>
        <v>2427.8284835273012</v>
      </c>
      <c r="J20" s="21">
        <f t="shared" si="2"/>
        <v>2171.2415704856321</v>
      </c>
      <c r="K20" s="21">
        <f t="shared" si="2"/>
        <v>2187.6503451027329</v>
      </c>
      <c r="L20" s="21">
        <f t="shared" si="2"/>
        <v>2272.3414685467787</v>
      </c>
      <c r="M20" s="21">
        <f t="shared" si="2"/>
        <v>2360.652355043962</v>
      </c>
      <c r="N20" s="21">
        <f t="shared" si="2"/>
        <v>1898.541200734129</v>
      </c>
      <c r="O20" s="21">
        <f t="shared" si="2"/>
        <v>1975.4016165100841</v>
      </c>
      <c r="P20" s="21">
        <f t="shared" si="2"/>
        <v>1948.8185865568144</v>
      </c>
      <c r="Q20" s="21">
        <f t="shared" si="2"/>
        <v>1385.3157997586763</v>
      </c>
      <c r="R20" s="21">
        <f t="shared" si="2"/>
        <v>1444.6216606215119</v>
      </c>
      <c r="S20" s="21">
        <f t="shared" si="2"/>
        <v>1478.6487958264647</v>
      </c>
      <c r="T20" s="21">
        <f t="shared" si="2"/>
        <v>1382.8999731295485</v>
      </c>
      <c r="U20" s="21">
        <f t="shared" si="2"/>
        <v>1263.1067961165049</v>
      </c>
    </row>
    <row r="22" spans="1:21" ht="43.5" x14ac:dyDescent="0.35">
      <c r="A22" s="46" t="s">
        <v>88</v>
      </c>
      <c r="B22" s="47" t="s">
        <v>87</v>
      </c>
      <c r="C22" s="4">
        <v>2000</v>
      </c>
      <c r="D22" s="4">
        <v>2001</v>
      </c>
      <c r="E22" s="4">
        <v>2002</v>
      </c>
      <c r="F22" s="4">
        <v>2003</v>
      </c>
      <c r="G22" s="4">
        <v>2004</v>
      </c>
      <c r="H22" s="4">
        <v>2005</v>
      </c>
      <c r="I22" s="4">
        <v>2006</v>
      </c>
      <c r="J22" s="4">
        <v>2007</v>
      </c>
      <c r="K22" s="4">
        <v>2008</v>
      </c>
      <c r="L22" s="4">
        <v>2009</v>
      </c>
      <c r="M22" s="4">
        <v>2010</v>
      </c>
      <c r="N22" s="4">
        <v>2011</v>
      </c>
      <c r="O22" s="4">
        <v>2012</v>
      </c>
      <c r="P22" s="4">
        <v>2013</v>
      </c>
      <c r="Q22" s="4">
        <v>2014</v>
      </c>
      <c r="R22" s="4">
        <v>2015</v>
      </c>
      <c r="S22" s="4">
        <v>2016</v>
      </c>
      <c r="T22" s="4">
        <v>2017</v>
      </c>
      <c r="U22" s="48" t="s">
        <v>4</v>
      </c>
    </row>
    <row r="23" spans="1:21" x14ac:dyDescent="0.35">
      <c r="A23" s="12" t="s">
        <v>115</v>
      </c>
      <c r="B23">
        <v>1.05</v>
      </c>
      <c r="C23">
        <f>C7*$B$23</f>
        <v>452717.45170801581</v>
      </c>
      <c r="D23">
        <f t="shared" ref="D23:U23" si="3">D7*$B$23</f>
        <v>502016.44599195494</v>
      </c>
      <c r="E23">
        <f t="shared" si="3"/>
        <v>468051.38740952226</v>
      </c>
      <c r="F23">
        <f t="shared" si="3"/>
        <v>491037.61530007061</v>
      </c>
      <c r="G23">
        <f t="shared" si="3"/>
        <v>485967.22254848987</v>
      </c>
      <c r="H23">
        <f t="shared" si="3"/>
        <v>490591.60791112861</v>
      </c>
      <c r="I23">
        <f t="shared" si="3"/>
        <v>472910.77305016725</v>
      </c>
      <c r="J23">
        <f t="shared" si="3"/>
        <v>412740.54395292618</v>
      </c>
      <c r="K23">
        <f t="shared" si="3"/>
        <v>432167.3337923286</v>
      </c>
      <c r="L23">
        <f t="shared" si="3"/>
        <v>421249.37479104992</v>
      </c>
      <c r="M23">
        <f t="shared" si="3"/>
        <v>438323.9851252698</v>
      </c>
      <c r="N23">
        <f t="shared" si="3"/>
        <v>348343.61828624259</v>
      </c>
      <c r="O23">
        <f t="shared" si="3"/>
        <v>363570.1498444762</v>
      </c>
      <c r="P23">
        <f t="shared" si="3"/>
        <v>382174.66562976124</v>
      </c>
      <c r="Q23">
        <f t="shared" si="3"/>
        <v>290908.31576064281</v>
      </c>
      <c r="R23">
        <f t="shared" si="3"/>
        <v>303363.22012674389</v>
      </c>
      <c r="S23">
        <f t="shared" si="3"/>
        <v>310506.27806695382</v>
      </c>
      <c r="T23">
        <f t="shared" si="3"/>
        <v>290405.24585720518</v>
      </c>
      <c r="U23">
        <f t="shared" si="3"/>
        <v>265252.42718446604</v>
      </c>
    </row>
    <row r="24" spans="1:21" x14ac:dyDescent="0.35">
      <c r="A24" s="12" t="s">
        <v>108</v>
      </c>
      <c r="B24">
        <v>1.28</v>
      </c>
      <c r="C24">
        <f>C8*$B$24</f>
        <v>573349.79168614838</v>
      </c>
      <c r="D24">
        <f t="shared" ref="D24:U24" si="4">D8*$B$24</f>
        <v>571962.58101201511</v>
      </c>
      <c r="E24">
        <f t="shared" si="4"/>
        <v>572727.22466659697</v>
      </c>
      <c r="F24">
        <f t="shared" si="4"/>
        <v>575736.66498635395</v>
      </c>
      <c r="G24">
        <f t="shared" si="4"/>
        <v>573170.20849429793</v>
      </c>
      <c r="H24">
        <f t="shared" si="4"/>
        <v>565859.64944088389</v>
      </c>
      <c r="I24">
        <f t="shared" si="4"/>
        <v>564614.59390269755</v>
      </c>
      <c r="J24">
        <f t="shared" si="4"/>
        <v>563295.39085151372</v>
      </c>
      <c r="K24">
        <f t="shared" si="4"/>
        <v>572388.94704841613</v>
      </c>
      <c r="L24">
        <f t="shared" si="4"/>
        <v>579693.99828334863</v>
      </c>
      <c r="M24">
        <f t="shared" si="4"/>
        <v>582088.79317315354</v>
      </c>
      <c r="N24">
        <f t="shared" si="4"/>
        <v>586010.41780737159</v>
      </c>
      <c r="O24">
        <f t="shared" si="4"/>
        <v>585590.43958318699</v>
      </c>
      <c r="P24">
        <f t="shared" si="4"/>
        <v>587110.10289256263</v>
      </c>
      <c r="Q24">
        <f t="shared" si="4"/>
        <v>587642.78685802489</v>
      </c>
      <c r="R24">
        <f t="shared" si="4"/>
        <v>586699.98278793704</v>
      </c>
      <c r="S24">
        <f t="shared" si="4"/>
        <v>595697.7422214644</v>
      </c>
      <c r="T24">
        <f t="shared" si="4"/>
        <v>558460.32255705621</v>
      </c>
      <c r="U24">
        <f t="shared" si="4"/>
        <v>562779.34272300475</v>
      </c>
    </row>
    <row r="25" spans="1:21" x14ac:dyDescent="0.35">
      <c r="A25" s="11" t="s">
        <v>116</v>
      </c>
      <c r="B25">
        <v>2.0499999999999998</v>
      </c>
      <c r="C25">
        <f>C9*$B$25</f>
        <v>446864.80686695274</v>
      </c>
      <c r="D25">
        <f t="shared" ref="D25:U25" si="5">D9*$B$25</f>
        <v>448756.43776824028</v>
      </c>
      <c r="E25">
        <f t="shared" si="5"/>
        <v>459314.37768240337</v>
      </c>
      <c r="F25">
        <f t="shared" si="5"/>
        <v>475723.17596566514</v>
      </c>
      <c r="G25">
        <f t="shared" si="5"/>
        <v>510564.37768240331</v>
      </c>
      <c r="H25">
        <f t="shared" si="5"/>
        <v>526929.18454935623</v>
      </c>
      <c r="I25">
        <f t="shared" si="5"/>
        <v>538762.87553648069</v>
      </c>
      <c r="J25">
        <f t="shared" si="5"/>
        <v>516987.1244635192</v>
      </c>
      <c r="K25">
        <f t="shared" si="5"/>
        <v>559218.88412017154</v>
      </c>
      <c r="L25">
        <f t="shared" si="5"/>
        <v>559746.78111587965</v>
      </c>
      <c r="M25">
        <f t="shared" si="5"/>
        <v>593916.11072961369</v>
      </c>
      <c r="N25">
        <f t="shared" si="5"/>
        <v>556791.86008583684</v>
      </c>
      <c r="O25">
        <f t="shared" si="5"/>
        <v>586411.63261802564</v>
      </c>
      <c r="P25">
        <f t="shared" si="5"/>
        <v>628348.72017167369</v>
      </c>
      <c r="Q25">
        <f t="shared" si="5"/>
        <v>562230.41330472101</v>
      </c>
      <c r="R25">
        <f t="shared" si="5"/>
        <v>563842.56050855527</v>
      </c>
      <c r="S25">
        <f t="shared" si="5"/>
        <v>585207.02997244115</v>
      </c>
      <c r="T25">
        <f t="shared" si="5"/>
        <v>600310.83781158796</v>
      </c>
      <c r="U25">
        <f t="shared" si="5"/>
        <v>576331.5450643776</v>
      </c>
    </row>
    <row r="26" spans="1:21" x14ac:dyDescent="0.35">
      <c r="A26" s="11" t="s">
        <v>117</v>
      </c>
      <c r="B26">
        <v>7.0000000000000007E-2</v>
      </c>
      <c r="C26">
        <f>C10*$B$26</f>
        <v>1597.1668867924529</v>
      </c>
      <c r="D26">
        <f t="shared" ref="D26:U26" si="6">D10*$B$26</f>
        <v>1425.8585062893083</v>
      </c>
      <c r="E26">
        <f t="shared" si="6"/>
        <v>912.1251163522013</v>
      </c>
      <c r="F26">
        <f t="shared" si="6"/>
        <v>1771.5989622641512</v>
      </c>
      <c r="G26">
        <f t="shared" si="6"/>
        <v>444.93168867924533</v>
      </c>
      <c r="H26">
        <f t="shared" si="6"/>
        <v>414.70916666666665</v>
      </c>
      <c r="I26">
        <f t="shared" si="6"/>
        <v>615.5534748427674</v>
      </c>
      <c r="J26">
        <f t="shared" si="6"/>
        <v>720.33643081760999</v>
      </c>
      <c r="K26">
        <f t="shared" si="6"/>
        <v>453.98731132075471</v>
      </c>
      <c r="L26">
        <f t="shared" si="6"/>
        <v>932.37222672955977</v>
      </c>
      <c r="M26">
        <f t="shared" si="6"/>
        <v>956.88349056603772</v>
      </c>
      <c r="N26">
        <f t="shared" si="6"/>
        <v>839.16723113207547</v>
      </c>
      <c r="O26">
        <f t="shared" si="6"/>
        <v>854.40316037735852</v>
      </c>
      <c r="P26">
        <f t="shared" si="6"/>
        <v>451.28729245283017</v>
      </c>
      <c r="Q26">
        <f t="shared" si="6"/>
        <v>0.13336981132075473</v>
      </c>
      <c r="R26">
        <f t="shared" si="6"/>
        <v>0.12214339622641511</v>
      </c>
      <c r="S26">
        <f t="shared" si="6"/>
        <v>0.16615094339622641</v>
      </c>
      <c r="T26">
        <f t="shared" si="6"/>
        <v>6.2474999999999996E-2</v>
      </c>
      <c r="U26">
        <f t="shared" si="6"/>
        <v>0</v>
      </c>
    </row>
    <row r="27" spans="1:21" x14ac:dyDescent="0.35">
      <c r="A27" s="12" t="s">
        <v>118</v>
      </c>
      <c r="B27" t="s">
        <v>35</v>
      </c>
    </row>
    <row r="28" spans="1:21" x14ac:dyDescent="0.35">
      <c r="B28" s="21" t="s">
        <v>89</v>
      </c>
      <c r="C28" s="21">
        <f>SUM(C23:C26)</f>
        <v>1474529.2171479093</v>
      </c>
      <c r="D28" s="21">
        <f t="shared" ref="D28:U28" si="7">SUM(D23:D26)</f>
        <v>1524161.3232784995</v>
      </c>
      <c r="E28" s="21">
        <f t="shared" si="7"/>
        <v>1501005.1148748749</v>
      </c>
      <c r="F28" s="21">
        <f t="shared" si="7"/>
        <v>1544269.0552143538</v>
      </c>
      <c r="G28" s="21">
        <f t="shared" si="7"/>
        <v>1570146.7404138704</v>
      </c>
      <c r="H28" s="21">
        <f t="shared" si="7"/>
        <v>1583795.1510680353</v>
      </c>
      <c r="I28" s="21">
        <f t="shared" si="7"/>
        <v>1576903.7959641882</v>
      </c>
      <c r="J28" s="21">
        <f t="shared" si="7"/>
        <v>1493743.3956987767</v>
      </c>
      <c r="K28" s="21">
        <f t="shared" si="7"/>
        <v>1564229.152272237</v>
      </c>
      <c r="L28" s="21">
        <f t="shared" si="7"/>
        <v>1561622.5264170077</v>
      </c>
      <c r="M28" s="21">
        <f t="shared" si="7"/>
        <v>1615285.7725186029</v>
      </c>
      <c r="N28" s="21">
        <f t="shared" si="7"/>
        <v>1491985.0634105832</v>
      </c>
      <c r="O28" s="21">
        <f t="shared" si="7"/>
        <v>1536426.6252060663</v>
      </c>
      <c r="P28" s="21">
        <f t="shared" si="7"/>
        <v>1598084.7759864503</v>
      </c>
      <c r="Q28" s="21">
        <f t="shared" si="7"/>
        <v>1440781.6492932001</v>
      </c>
      <c r="R28" s="21">
        <f t="shared" si="7"/>
        <v>1453905.8855666323</v>
      </c>
      <c r="S28" s="21">
        <f t="shared" si="7"/>
        <v>1491411.2164118029</v>
      </c>
      <c r="T28" s="21">
        <f t="shared" si="7"/>
        <v>1449176.4687008495</v>
      </c>
      <c r="U28" s="21">
        <f t="shared" si="7"/>
        <v>1404363.3149718484</v>
      </c>
    </row>
    <row r="30" spans="1:21" x14ac:dyDescent="0.35">
      <c r="A30" s="10" t="s">
        <v>96</v>
      </c>
    </row>
    <row r="31" spans="1:21" x14ac:dyDescent="0.35">
      <c r="A31" s="79" t="s">
        <v>102</v>
      </c>
      <c r="B31" s="79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</row>
    <row r="32" spans="1:21" x14ac:dyDescent="0.35">
      <c r="A32" s="4" t="s">
        <v>0</v>
      </c>
      <c r="B32" s="5"/>
      <c r="C32" s="4">
        <v>2018</v>
      </c>
      <c r="D32" s="4">
        <v>2017</v>
      </c>
      <c r="E32" s="4">
        <v>2016</v>
      </c>
      <c r="F32" s="4">
        <v>2015</v>
      </c>
      <c r="G32" s="4">
        <v>2014</v>
      </c>
      <c r="H32" s="4">
        <v>2013</v>
      </c>
      <c r="I32" s="4">
        <v>2012</v>
      </c>
      <c r="J32" s="4">
        <v>2011</v>
      </c>
      <c r="K32" s="4">
        <v>2010</v>
      </c>
      <c r="L32" s="4">
        <v>2009</v>
      </c>
      <c r="M32" s="4">
        <v>2008</v>
      </c>
      <c r="N32" s="4">
        <v>2007</v>
      </c>
      <c r="O32" s="4">
        <v>2006</v>
      </c>
      <c r="P32" s="4">
        <v>2005</v>
      </c>
      <c r="Q32" s="4">
        <v>2004</v>
      </c>
      <c r="R32" s="4">
        <v>2003</v>
      </c>
      <c r="S32" s="4">
        <v>2002</v>
      </c>
      <c r="T32" s="4">
        <v>2001</v>
      </c>
      <c r="U32" s="4">
        <v>2000</v>
      </c>
    </row>
    <row r="33" spans="1:22" x14ac:dyDescent="0.35">
      <c r="A33" s="6" t="s">
        <v>33</v>
      </c>
      <c r="B33" s="6" t="s">
        <v>34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1:22" x14ac:dyDescent="0.35">
      <c r="A34" s="24"/>
      <c r="B34" s="29" t="s">
        <v>103</v>
      </c>
      <c r="C34" s="36">
        <f>(U20+U28)/1000</f>
        <v>1405.626421767965</v>
      </c>
      <c r="D34" s="36">
        <f>(T20+T28)/1000</f>
        <v>1450.5593686739792</v>
      </c>
      <c r="E34" s="36">
        <f>(S20+S28)/1000</f>
        <v>1492.8898652076293</v>
      </c>
      <c r="F34" s="36">
        <f>(R20+R28)/1000</f>
        <v>1455.350507227254</v>
      </c>
      <c r="G34" s="36">
        <f>(Q20+Q28)/1000</f>
        <v>1442.1669650929589</v>
      </c>
      <c r="H34" s="36">
        <f>(P20+P28)/1000</f>
        <v>1600.0335945730069</v>
      </c>
      <c r="I34" s="36">
        <f>(O20+O28)/1000</f>
        <v>1538.4020268225763</v>
      </c>
      <c r="J34" s="36">
        <f>(N20+N28)/1000</f>
        <v>1493.8836046113174</v>
      </c>
      <c r="K34" s="36">
        <f>(M20+M28)/1000</f>
        <v>1617.6464248736468</v>
      </c>
      <c r="L34" s="36">
        <f>(L20+L28)/1000</f>
        <v>1563.8948678855545</v>
      </c>
      <c r="M34" s="36">
        <f>(K20+K28)/1000</f>
        <v>1566.4168026173397</v>
      </c>
      <c r="N34" s="36">
        <f>(J20+J28)/1000</f>
        <v>1495.9146372692621</v>
      </c>
      <c r="O34" s="36">
        <f>(I20+I28)/1000</f>
        <v>1579.3316244477155</v>
      </c>
      <c r="P34" s="36">
        <f>(H20+H28)/1000</f>
        <v>1586.2497899152311</v>
      </c>
      <c r="Q34" s="36">
        <f>(G20+G28)/1000</f>
        <v>1572.5879933846763</v>
      </c>
      <c r="R34" s="36">
        <f>(F20+F28)/1000</f>
        <v>1547.1135007050011</v>
      </c>
      <c r="S34" s="36">
        <f>(E20+E28)/1000</f>
        <v>1503.4945381814971</v>
      </c>
      <c r="T34" s="36">
        <f>(D20+D28)/1000</f>
        <v>1526.9592659278774</v>
      </c>
      <c r="U34" s="36">
        <f>(C20+C28)/1000</f>
        <v>1477.1413479332216</v>
      </c>
    </row>
    <row r="36" spans="1:22" ht="18.5" x14ac:dyDescent="0.45">
      <c r="A36" s="37" t="s">
        <v>91</v>
      </c>
    </row>
    <row r="38" spans="1:22" x14ac:dyDescent="0.35">
      <c r="A38" s="40" t="s">
        <v>67</v>
      </c>
      <c r="B38" s="41"/>
      <c r="C38" s="42" t="s">
        <v>3</v>
      </c>
      <c r="D38" s="42" t="s">
        <v>4</v>
      </c>
      <c r="E38" s="42" t="s">
        <v>5</v>
      </c>
      <c r="F38" s="42" t="s">
        <v>6</v>
      </c>
      <c r="G38" s="42" t="s">
        <v>7</v>
      </c>
      <c r="H38" s="42" t="s">
        <v>8</v>
      </c>
      <c r="I38" s="42" t="s">
        <v>9</v>
      </c>
      <c r="J38" s="42" t="s">
        <v>10</v>
      </c>
      <c r="K38" s="42" t="s">
        <v>11</v>
      </c>
      <c r="L38" s="42" t="s">
        <v>12</v>
      </c>
      <c r="M38" s="42" t="s">
        <v>13</v>
      </c>
      <c r="N38" s="42" t="s">
        <v>14</v>
      </c>
      <c r="O38" s="42" t="s">
        <v>15</v>
      </c>
      <c r="P38" s="42" t="s">
        <v>16</v>
      </c>
      <c r="Q38" s="42" t="s">
        <v>17</v>
      </c>
      <c r="R38" s="42" t="s">
        <v>18</v>
      </c>
      <c r="S38" s="42" t="s">
        <v>19</v>
      </c>
      <c r="T38" s="42" t="s">
        <v>20</v>
      </c>
      <c r="U38" s="42" t="s">
        <v>21</v>
      </c>
      <c r="V38" s="42" t="s">
        <v>22</v>
      </c>
    </row>
    <row r="39" spans="1:22" x14ac:dyDescent="0.35">
      <c r="A39" s="2" t="s">
        <v>61</v>
      </c>
      <c r="B39" s="2" t="s">
        <v>60</v>
      </c>
      <c r="C39" s="39">
        <v>109599</v>
      </c>
      <c r="D39" s="39">
        <v>111589</v>
      </c>
      <c r="E39" s="39">
        <v>110836</v>
      </c>
      <c r="F39" s="39">
        <v>112162</v>
      </c>
      <c r="G39" s="39">
        <v>112617</v>
      </c>
      <c r="H39" s="39">
        <v>113806</v>
      </c>
      <c r="I39" s="39">
        <v>110560</v>
      </c>
      <c r="J39" s="39">
        <v>111912</v>
      </c>
      <c r="K39" s="39">
        <v>113360</v>
      </c>
      <c r="L39" s="39">
        <v>115066</v>
      </c>
      <c r="M39" s="39">
        <v>117281</v>
      </c>
      <c r="N39" s="39">
        <v>117499</v>
      </c>
      <c r="O39" s="39">
        <v>114117</v>
      </c>
      <c r="P39" s="39">
        <v>114085</v>
      </c>
      <c r="Q39" s="39">
        <v>113563</v>
      </c>
      <c r="R39" s="39">
        <v>114538</v>
      </c>
      <c r="S39" s="39">
        <v>117603</v>
      </c>
      <c r="T39" s="39">
        <v>119333</v>
      </c>
      <c r="U39" s="39">
        <v>121669</v>
      </c>
      <c r="V39" s="39">
        <v>119226</v>
      </c>
    </row>
    <row r="40" spans="1:22" x14ac:dyDescent="0.35">
      <c r="A40" s="2" t="s">
        <v>61</v>
      </c>
      <c r="B40" s="2" t="s">
        <v>62</v>
      </c>
      <c r="C40" s="39">
        <v>8066</v>
      </c>
      <c r="D40" s="39">
        <v>8108</v>
      </c>
      <c r="E40" s="39">
        <v>6923</v>
      </c>
      <c r="F40" s="39">
        <v>6802</v>
      </c>
      <c r="G40" s="39">
        <v>6450</v>
      </c>
      <c r="H40" s="39">
        <v>6766</v>
      </c>
      <c r="I40" s="39">
        <v>6715</v>
      </c>
      <c r="J40" s="39">
        <v>6735</v>
      </c>
      <c r="K40" s="39">
        <v>6799</v>
      </c>
      <c r="L40" s="39">
        <v>7404</v>
      </c>
      <c r="M40" s="39">
        <v>7265</v>
      </c>
      <c r="N40" s="39">
        <v>7095</v>
      </c>
      <c r="O40" s="39">
        <v>6868</v>
      </c>
      <c r="P40" s="39">
        <v>6492</v>
      </c>
      <c r="Q40" s="39">
        <v>6264</v>
      </c>
      <c r="R40" s="39">
        <v>6005</v>
      </c>
      <c r="S40" s="39">
        <v>5941</v>
      </c>
      <c r="T40" s="39">
        <v>5578</v>
      </c>
      <c r="U40" s="39">
        <v>5507</v>
      </c>
      <c r="V40" s="39">
        <v>5230</v>
      </c>
    </row>
    <row r="41" spans="1:22" x14ac:dyDescent="0.35">
      <c r="A41" s="2" t="s">
        <v>61</v>
      </c>
      <c r="B41" s="2" t="s">
        <v>63</v>
      </c>
      <c r="C41" s="39">
        <v>15163</v>
      </c>
      <c r="D41" s="39">
        <v>15295</v>
      </c>
      <c r="E41" s="39">
        <v>14421</v>
      </c>
      <c r="F41" s="39">
        <v>13388</v>
      </c>
      <c r="G41" s="39">
        <v>14038</v>
      </c>
      <c r="H41" s="39">
        <v>14715</v>
      </c>
      <c r="I41" s="39">
        <v>13845</v>
      </c>
      <c r="J41" s="39">
        <v>15586</v>
      </c>
      <c r="K41" s="39">
        <v>16848</v>
      </c>
      <c r="L41" s="39">
        <v>16520</v>
      </c>
      <c r="M41" s="39">
        <v>16713</v>
      </c>
      <c r="N41" s="39">
        <v>16741</v>
      </c>
      <c r="O41" s="39">
        <v>17318</v>
      </c>
      <c r="P41" s="39">
        <v>17776</v>
      </c>
      <c r="Q41" s="39">
        <v>17616</v>
      </c>
      <c r="R41" s="39">
        <v>18637</v>
      </c>
      <c r="S41" s="39">
        <v>19393</v>
      </c>
      <c r="T41" s="39">
        <v>18489</v>
      </c>
      <c r="U41" s="39">
        <v>17973</v>
      </c>
      <c r="V41" s="39">
        <v>17172</v>
      </c>
    </row>
    <row r="42" spans="1:22" x14ac:dyDescent="0.35">
      <c r="A42" s="2" t="s">
        <v>61</v>
      </c>
      <c r="B42" s="2" t="s">
        <v>64</v>
      </c>
      <c r="C42" s="39">
        <v>3302</v>
      </c>
      <c r="D42" s="39">
        <v>3117</v>
      </c>
      <c r="E42" s="39">
        <v>2877</v>
      </c>
      <c r="F42" s="39">
        <v>2735</v>
      </c>
      <c r="G42" s="39">
        <v>2653</v>
      </c>
      <c r="H42" s="39">
        <v>2654</v>
      </c>
      <c r="I42" s="39">
        <v>2530</v>
      </c>
      <c r="J42" s="39">
        <v>2682</v>
      </c>
      <c r="K42" s="39">
        <v>2939</v>
      </c>
      <c r="L42" s="39">
        <v>3249</v>
      </c>
      <c r="M42" s="39">
        <v>3332</v>
      </c>
      <c r="N42" s="39">
        <v>3395</v>
      </c>
      <c r="O42" s="39">
        <v>3339</v>
      </c>
      <c r="P42" s="39">
        <v>3267</v>
      </c>
      <c r="Q42" s="39">
        <v>2900</v>
      </c>
      <c r="R42" s="39">
        <v>3009</v>
      </c>
      <c r="S42" s="39">
        <v>2786</v>
      </c>
      <c r="T42" s="39">
        <v>2734</v>
      </c>
      <c r="U42" s="39">
        <v>2725</v>
      </c>
      <c r="V42" s="39">
        <v>2391</v>
      </c>
    </row>
    <row r="43" spans="1:22" x14ac:dyDescent="0.35">
      <c r="A43" s="2" t="s">
        <v>61</v>
      </c>
      <c r="B43" s="2" t="s">
        <v>65</v>
      </c>
      <c r="C43" s="39">
        <v>31859</v>
      </c>
      <c r="D43" s="39">
        <v>31483</v>
      </c>
      <c r="E43" s="39">
        <v>38515</v>
      </c>
      <c r="F43" s="39">
        <v>39762</v>
      </c>
      <c r="G43" s="39">
        <v>41633</v>
      </c>
      <c r="H43" s="39">
        <v>41283</v>
      </c>
      <c r="I43" s="39">
        <v>42794</v>
      </c>
      <c r="J43" s="39">
        <v>42276</v>
      </c>
      <c r="K43" s="39">
        <v>41992</v>
      </c>
      <c r="L43" s="39">
        <v>41634</v>
      </c>
      <c r="M43" s="39">
        <v>41998</v>
      </c>
      <c r="N43" s="39">
        <v>37213</v>
      </c>
      <c r="O43" s="39">
        <v>44613</v>
      </c>
      <c r="P43" s="39">
        <v>44594</v>
      </c>
      <c r="Q43" s="39">
        <v>43273</v>
      </c>
      <c r="R43" s="39">
        <v>40475</v>
      </c>
      <c r="S43" s="39">
        <v>42059</v>
      </c>
      <c r="T43" s="39">
        <v>46185</v>
      </c>
      <c r="U43" s="39">
        <v>45098</v>
      </c>
      <c r="V43" s="39">
        <v>47792</v>
      </c>
    </row>
    <row r="44" spans="1:22" x14ac:dyDescent="0.35">
      <c r="A44" s="2" t="s">
        <v>61</v>
      </c>
      <c r="B44" s="2" t="s">
        <v>66</v>
      </c>
      <c r="C44" s="39">
        <v>1368149</v>
      </c>
      <c r="D44" s="39">
        <v>1238688</v>
      </c>
      <c r="E44" s="39">
        <v>1182517</v>
      </c>
      <c r="F44" s="39">
        <v>1242776</v>
      </c>
      <c r="G44" s="39">
        <v>1224497</v>
      </c>
      <c r="H44" s="39">
        <v>1109958</v>
      </c>
      <c r="I44" s="39">
        <v>932766</v>
      </c>
      <c r="J44" s="39">
        <v>987099</v>
      </c>
      <c r="K44" s="39">
        <v>902999</v>
      </c>
      <c r="L44" s="39">
        <v>891869</v>
      </c>
      <c r="M44" s="39">
        <v>925165</v>
      </c>
      <c r="N44" s="39">
        <v>891845</v>
      </c>
      <c r="O44" s="39">
        <v>764358</v>
      </c>
      <c r="P44" s="39">
        <v>619379</v>
      </c>
      <c r="Q44" s="39">
        <v>770224</v>
      </c>
      <c r="R44" s="39">
        <v>764656</v>
      </c>
      <c r="S44" s="39">
        <v>747462</v>
      </c>
      <c r="T44" s="39">
        <v>705290</v>
      </c>
      <c r="U44" s="39">
        <v>706713</v>
      </c>
      <c r="V44" s="39">
        <v>740027</v>
      </c>
    </row>
    <row r="46" spans="1:22" x14ac:dyDescent="0.35">
      <c r="A46" s="40" t="s">
        <v>68</v>
      </c>
      <c r="B46" s="41"/>
      <c r="C46" s="42">
        <v>2019</v>
      </c>
      <c r="D46" s="42">
        <v>2018</v>
      </c>
      <c r="E46" s="42">
        <v>2017</v>
      </c>
      <c r="F46" s="42">
        <v>2016</v>
      </c>
      <c r="G46" s="42">
        <v>2015</v>
      </c>
      <c r="H46" s="42">
        <v>2014</v>
      </c>
      <c r="I46" s="42">
        <v>2013</v>
      </c>
      <c r="J46" s="42">
        <v>2012</v>
      </c>
      <c r="K46" s="42">
        <v>2011</v>
      </c>
      <c r="L46" s="42">
        <v>2010</v>
      </c>
      <c r="M46" s="42">
        <v>2009</v>
      </c>
      <c r="N46" s="42">
        <v>2008</v>
      </c>
      <c r="O46" s="42">
        <v>2007</v>
      </c>
      <c r="P46" s="42">
        <v>2006</v>
      </c>
      <c r="Q46" s="42">
        <v>2005</v>
      </c>
      <c r="R46" s="42">
        <v>2004</v>
      </c>
      <c r="S46" s="42">
        <v>2003</v>
      </c>
      <c r="T46" s="42">
        <v>2002</v>
      </c>
      <c r="U46" s="42">
        <v>2001</v>
      </c>
      <c r="V46" s="42">
        <v>2000</v>
      </c>
    </row>
    <row r="47" spans="1:22" x14ac:dyDescent="0.35">
      <c r="A47" s="2" t="s">
        <v>61</v>
      </c>
      <c r="B47" s="2" t="s">
        <v>69</v>
      </c>
      <c r="C47">
        <v>799145</v>
      </c>
      <c r="D47">
        <v>793129</v>
      </c>
      <c r="E47">
        <v>784822</v>
      </c>
      <c r="F47">
        <v>773407</v>
      </c>
      <c r="G47">
        <v>761446</v>
      </c>
      <c r="H47">
        <v>749373</v>
      </c>
      <c r="I47">
        <v>734356</v>
      </c>
      <c r="J47">
        <v>725944</v>
      </c>
      <c r="K47">
        <v>713281</v>
      </c>
      <c r="L47">
        <v>701526</v>
      </c>
      <c r="M47">
        <v>688245</v>
      </c>
      <c r="N47">
        <v>672039</v>
      </c>
      <c r="O47">
        <v>662145</v>
      </c>
      <c r="P47">
        <v>654093</v>
      </c>
      <c r="Q47">
        <v>647382</v>
      </c>
      <c r="R47">
        <v>639105</v>
      </c>
      <c r="S47">
        <v>631039</v>
      </c>
      <c r="T47">
        <v>624980</v>
      </c>
      <c r="U47">
        <v>619097</v>
      </c>
      <c r="V47">
        <v>616275</v>
      </c>
    </row>
    <row r="49" spans="1:22" x14ac:dyDescent="0.35">
      <c r="A49" s="40" t="s">
        <v>92</v>
      </c>
      <c r="B49" s="4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</row>
    <row r="50" spans="1:22" x14ac:dyDescent="0.35">
      <c r="A50" t="s">
        <v>68</v>
      </c>
      <c r="B50">
        <v>0.3</v>
      </c>
    </row>
    <row r="51" spans="1:22" x14ac:dyDescent="0.35">
      <c r="A51" t="s">
        <v>71</v>
      </c>
      <c r="B51">
        <v>2.92</v>
      </c>
    </row>
    <row r="52" spans="1:22" x14ac:dyDescent="0.35">
      <c r="A52" t="s">
        <v>72</v>
      </c>
      <c r="B52">
        <v>0.24</v>
      </c>
    </row>
    <row r="53" spans="1:22" x14ac:dyDescent="0.35">
      <c r="A53" t="s">
        <v>73</v>
      </c>
      <c r="B53">
        <v>2.19</v>
      </c>
    </row>
    <row r="54" spans="1:22" x14ac:dyDescent="0.35">
      <c r="A54" t="s">
        <v>74</v>
      </c>
      <c r="B54">
        <v>0.3</v>
      </c>
    </row>
    <row r="55" spans="1:22" x14ac:dyDescent="0.35">
      <c r="A55" t="s">
        <v>75</v>
      </c>
      <c r="B55">
        <v>0.01</v>
      </c>
    </row>
    <row r="57" spans="1:22" x14ac:dyDescent="0.35">
      <c r="A57" s="40" t="s">
        <v>93</v>
      </c>
      <c r="B57" s="41"/>
    </row>
    <row r="58" spans="1:22" x14ac:dyDescent="0.35">
      <c r="A58" t="s">
        <v>68</v>
      </c>
      <c r="B58">
        <v>0.35</v>
      </c>
    </row>
    <row r="59" spans="1:22" x14ac:dyDescent="0.35">
      <c r="A59" t="s">
        <v>71</v>
      </c>
      <c r="B59">
        <v>3.38</v>
      </c>
    </row>
    <row r="60" spans="1:22" x14ac:dyDescent="0.35">
      <c r="A60" t="s">
        <v>72</v>
      </c>
      <c r="B60">
        <v>0.27</v>
      </c>
    </row>
    <row r="61" spans="1:22" x14ac:dyDescent="0.35">
      <c r="A61" t="s">
        <v>73</v>
      </c>
      <c r="B61">
        <v>2.5299999999999998</v>
      </c>
    </row>
    <row r="62" spans="1:22" x14ac:dyDescent="0.35">
      <c r="A62" t="s">
        <v>74</v>
      </c>
      <c r="B62">
        <v>0.35</v>
      </c>
    </row>
    <row r="63" spans="1:22" x14ac:dyDescent="0.35">
      <c r="A63" t="s">
        <v>75</v>
      </c>
      <c r="B63">
        <v>0.01</v>
      </c>
    </row>
    <row r="66" spans="1:22" x14ac:dyDescent="0.35">
      <c r="A66" s="40" t="s">
        <v>94</v>
      </c>
      <c r="B66" s="40"/>
      <c r="C66" s="42">
        <v>2019</v>
      </c>
      <c r="D66" s="42">
        <v>2018</v>
      </c>
      <c r="E66" s="42">
        <v>2017</v>
      </c>
      <c r="F66" s="42">
        <v>2016</v>
      </c>
      <c r="G66" s="42">
        <v>2015</v>
      </c>
      <c r="H66" s="42">
        <v>2014</v>
      </c>
      <c r="I66" s="42">
        <v>2013</v>
      </c>
      <c r="J66" s="42">
        <v>2012</v>
      </c>
      <c r="K66" s="42">
        <v>2011</v>
      </c>
      <c r="L66" s="42">
        <v>2010</v>
      </c>
      <c r="M66" s="42">
        <v>2009</v>
      </c>
      <c r="N66" s="42">
        <v>2008</v>
      </c>
      <c r="O66" s="42">
        <v>2007</v>
      </c>
      <c r="P66" s="42">
        <v>2006</v>
      </c>
      <c r="Q66" s="42">
        <v>2005</v>
      </c>
      <c r="R66" s="42">
        <v>2004</v>
      </c>
      <c r="S66" s="42">
        <v>2003</v>
      </c>
      <c r="T66" s="42">
        <v>2002</v>
      </c>
      <c r="U66" s="42">
        <v>2001</v>
      </c>
      <c r="V66" s="42">
        <v>2000</v>
      </c>
    </row>
    <row r="67" spans="1:22" x14ac:dyDescent="0.35">
      <c r="B67" t="s">
        <v>68</v>
      </c>
      <c r="C67">
        <f t="shared" ref="C67:V67" si="8">C47*$B$50</f>
        <v>239743.5</v>
      </c>
      <c r="D67">
        <f t="shared" si="8"/>
        <v>237938.69999999998</v>
      </c>
      <c r="E67">
        <f t="shared" si="8"/>
        <v>235446.6</v>
      </c>
      <c r="F67">
        <f t="shared" si="8"/>
        <v>232022.1</v>
      </c>
      <c r="G67">
        <f t="shared" si="8"/>
        <v>228433.8</v>
      </c>
      <c r="H67">
        <f t="shared" si="8"/>
        <v>224811.9</v>
      </c>
      <c r="I67">
        <f t="shared" si="8"/>
        <v>220306.8</v>
      </c>
      <c r="J67">
        <f t="shared" si="8"/>
        <v>217783.19999999998</v>
      </c>
      <c r="K67">
        <f t="shared" si="8"/>
        <v>213984.3</v>
      </c>
      <c r="L67">
        <f t="shared" si="8"/>
        <v>210457.8</v>
      </c>
      <c r="M67">
        <f t="shared" si="8"/>
        <v>206473.5</v>
      </c>
      <c r="N67">
        <f t="shared" si="8"/>
        <v>201611.69999999998</v>
      </c>
      <c r="O67">
        <f t="shared" si="8"/>
        <v>198643.5</v>
      </c>
      <c r="P67">
        <f t="shared" si="8"/>
        <v>196227.9</v>
      </c>
      <c r="Q67">
        <f t="shared" si="8"/>
        <v>194214.6</v>
      </c>
      <c r="R67">
        <f t="shared" si="8"/>
        <v>191731.5</v>
      </c>
      <c r="S67">
        <f t="shared" si="8"/>
        <v>189311.69999999998</v>
      </c>
      <c r="T67">
        <f t="shared" si="8"/>
        <v>187494</v>
      </c>
      <c r="U67">
        <f t="shared" si="8"/>
        <v>185729.1</v>
      </c>
      <c r="V67">
        <f t="shared" si="8"/>
        <v>184882.5</v>
      </c>
    </row>
    <row r="68" spans="1:22" x14ac:dyDescent="0.35">
      <c r="B68" t="s">
        <v>71</v>
      </c>
      <c r="C68">
        <f t="shared" ref="C68:V68" si="9">C39*$B$51</f>
        <v>320029.08</v>
      </c>
      <c r="D68">
        <f t="shared" si="9"/>
        <v>325839.88</v>
      </c>
      <c r="E68">
        <f t="shared" si="9"/>
        <v>323641.12</v>
      </c>
      <c r="F68">
        <f t="shared" si="9"/>
        <v>327513.03999999998</v>
      </c>
      <c r="G68">
        <f t="shared" si="9"/>
        <v>328841.64</v>
      </c>
      <c r="H68">
        <f t="shared" si="9"/>
        <v>332313.52</v>
      </c>
      <c r="I68">
        <f t="shared" si="9"/>
        <v>322835.20000000001</v>
      </c>
      <c r="J68">
        <f t="shared" si="9"/>
        <v>326783.03999999998</v>
      </c>
      <c r="K68">
        <f t="shared" si="9"/>
        <v>331011.20000000001</v>
      </c>
      <c r="L68">
        <f t="shared" si="9"/>
        <v>335992.72</v>
      </c>
      <c r="M68">
        <f t="shared" si="9"/>
        <v>342460.52</v>
      </c>
      <c r="N68">
        <f t="shared" si="9"/>
        <v>343097.08</v>
      </c>
      <c r="O68">
        <f t="shared" si="9"/>
        <v>333221.64</v>
      </c>
      <c r="P68">
        <f t="shared" si="9"/>
        <v>333128.2</v>
      </c>
      <c r="Q68">
        <f t="shared" si="9"/>
        <v>331603.96000000002</v>
      </c>
      <c r="R68">
        <f t="shared" si="9"/>
        <v>334450.95999999996</v>
      </c>
      <c r="S68">
        <f t="shared" si="9"/>
        <v>343400.76</v>
      </c>
      <c r="T68">
        <f t="shared" si="9"/>
        <v>348452.36</v>
      </c>
      <c r="U68">
        <f t="shared" si="9"/>
        <v>355273.48</v>
      </c>
      <c r="V68">
        <f t="shared" si="9"/>
        <v>348139.92</v>
      </c>
    </row>
    <row r="69" spans="1:22" x14ac:dyDescent="0.35">
      <c r="B69" t="s">
        <v>72</v>
      </c>
      <c r="C69">
        <f t="shared" ref="C69:V69" si="10">C41*$B$52</f>
        <v>3639.12</v>
      </c>
      <c r="D69">
        <f t="shared" si="10"/>
        <v>3670.7999999999997</v>
      </c>
      <c r="E69">
        <f t="shared" si="10"/>
        <v>3461.04</v>
      </c>
      <c r="F69">
        <f t="shared" si="10"/>
        <v>3213.12</v>
      </c>
      <c r="G69">
        <f t="shared" si="10"/>
        <v>3369.12</v>
      </c>
      <c r="H69">
        <f t="shared" si="10"/>
        <v>3531.6</v>
      </c>
      <c r="I69">
        <f t="shared" si="10"/>
        <v>3322.7999999999997</v>
      </c>
      <c r="J69">
        <f t="shared" si="10"/>
        <v>3740.64</v>
      </c>
      <c r="K69">
        <f t="shared" si="10"/>
        <v>4043.52</v>
      </c>
      <c r="L69">
        <f t="shared" si="10"/>
        <v>3964.7999999999997</v>
      </c>
      <c r="M69">
        <f t="shared" si="10"/>
        <v>4011.12</v>
      </c>
      <c r="N69">
        <f t="shared" si="10"/>
        <v>4017.8399999999997</v>
      </c>
      <c r="O69">
        <f t="shared" si="10"/>
        <v>4156.32</v>
      </c>
      <c r="P69">
        <f t="shared" si="10"/>
        <v>4266.24</v>
      </c>
      <c r="Q69">
        <f t="shared" si="10"/>
        <v>4227.84</v>
      </c>
      <c r="R69">
        <f t="shared" si="10"/>
        <v>4472.88</v>
      </c>
      <c r="S69">
        <f t="shared" si="10"/>
        <v>4654.32</v>
      </c>
      <c r="T69">
        <f t="shared" si="10"/>
        <v>4437.3599999999997</v>
      </c>
      <c r="U69">
        <f t="shared" si="10"/>
        <v>4313.5199999999995</v>
      </c>
      <c r="V69">
        <f t="shared" si="10"/>
        <v>4121.28</v>
      </c>
    </row>
    <row r="70" spans="1:22" x14ac:dyDescent="0.35">
      <c r="B70" t="s">
        <v>73</v>
      </c>
      <c r="C70">
        <f t="shared" ref="C70:V70" si="11">C40*$B$53</f>
        <v>17664.54</v>
      </c>
      <c r="D70">
        <f t="shared" si="11"/>
        <v>17756.52</v>
      </c>
      <c r="E70">
        <f t="shared" si="11"/>
        <v>15161.369999999999</v>
      </c>
      <c r="F70">
        <f t="shared" si="11"/>
        <v>14896.38</v>
      </c>
      <c r="G70">
        <f t="shared" si="11"/>
        <v>14125.5</v>
      </c>
      <c r="H70">
        <f t="shared" si="11"/>
        <v>14817.539999999999</v>
      </c>
      <c r="I70">
        <f t="shared" si="11"/>
        <v>14705.85</v>
      </c>
      <c r="J70">
        <f t="shared" si="11"/>
        <v>14749.65</v>
      </c>
      <c r="K70">
        <f t="shared" si="11"/>
        <v>14889.81</v>
      </c>
      <c r="L70">
        <f t="shared" si="11"/>
        <v>16214.76</v>
      </c>
      <c r="M70">
        <f t="shared" si="11"/>
        <v>15910.35</v>
      </c>
      <c r="N70">
        <f t="shared" si="11"/>
        <v>15538.05</v>
      </c>
      <c r="O70">
        <f t="shared" si="11"/>
        <v>15040.92</v>
      </c>
      <c r="P70">
        <f t="shared" si="11"/>
        <v>14217.48</v>
      </c>
      <c r="Q70">
        <f t="shared" si="11"/>
        <v>13718.16</v>
      </c>
      <c r="R70">
        <f t="shared" si="11"/>
        <v>13150.949999999999</v>
      </c>
      <c r="S70">
        <f t="shared" si="11"/>
        <v>13010.789999999999</v>
      </c>
      <c r="T70">
        <f t="shared" si="11"/>
        <v>12215.82</v>
      </c>
      <c r="U70">
        <f t="shared" si="11"/>
        <v>12060.33</v>
      </c>
      <c r="V70">
        <f t="shared" si="11"/>
        <v>11453.699999999999</v>
      </c>
    </row>
    <row r="71" spans="1:22" x14ac:dyDescent="0.35">
      <c r="B71" t="s">
        <v>74</v>
      </c>
      <c r="C71">
        <f t="shared" ref="C71:V71" si="12">C43*$B$54</f>
        <v>9557.6999999999989</v>
      </c>
      <c r="D71">
        <f t="shared" si="12"/>
        <v>9444.9</v>
      </c>
      <c r="E71">
        <f t="shared" si="12"/>
        <v>11554.5</v>
      </c>
      <c r="F71">
        <f t="shared" si="12"/>
        <v>11928.6</v>
      </c>
      <c r="G71">
        <f t="shared" si="12"/>
        <v>12489.9</v>
      </c>
      <c r="H71">
        <f t="shared" si="12"/>
        <v>12384.9</v>
      </c>
      <c r="I71">
        <f t="shared" si="12"/>
        <v>12838.199999999999</v>
      </c>
      <c r="J71">
        <f t="shared" si="12"/>
        <v>12682.8</v>
      </c>
      <c r="K71">
        <f t="shared" si="12"/>
        <v>12597.6</v>
      </c>
      <c r="L71">
        <f t="shared" si="12"/>
        <v>12490.199999999999</v>
      </c>
      <c r="M71">
        <f t="shared" si="12"/>
        <v>12599.4</v>
      </c>
      <c r="N71">
        <f t="shared" si="12"/>
        <v>11163.9</v>
      </c>
      <c r="O71">
        <f t="shared" si="12"/>
        <v>13383.9</v>
      </c>
      <c r="P71">
        <f t="shared" si="12"/>
        <v>13378.199999999999</v>
      </c>
      <c r="Q71">
        <f t="shared" si="12"/>
        <v>12981.9</v>
      </c>
      <c r="R71">
        <f t="shared" si="12"/>
        <v>12142.5</v>
      </c>
      <c r="S71">
        <f t="shared" si="12"/>
        <v>12617.699999999999</v>
      </c>
      <c r="T71">
        <f t="shared" si="12"/>
        <v>13855.5</v>
      </c>
      <c r="U71">
        <f t="shared" si="12"/>
        <v>13529.4</v>
      </c>
      <c r="V71">
        <f t="shared" si="12"/>
        <v>14337.6</v>
      </c>
    </row>
    <row r="72" spans="1:22" x14ac:dyDescent="0.35">
      <c r="B72" t="s">
        <v>75</v>
      </c>
      <c r="C72">
        <f t="shared" ref="C72:V72" si="13">C44*$B$55</f>
        <v>13681.49</v>
      </c>
      <c r="D72">
        <f t="shared" si="13"/>
        <v>12386.880000000001</v>
      </c>
      <c r="E72">
        <f t="shared" si="13"/>
        <v>11825.17</v>
      </c>
      <c r="F72">
        <f t="shared" si="13"/>
        <v>12427.76</v>
      </c>
      <c r="G72">
        <f t="shared" si="13"/>
        <v>12244.970000000001</v>
      </c>
      <c r="H72">
        <f t="shared" si="13"/>
        <v>11099.58</v>
      </c>
      <c r="I72">
        <f t="shared" si="13"/>
        <v>9327.66</v>
      </c>
      <c r="J72">
        <f t="shared" si="13"/>
        <v>9870.99</v>
      </c>
      <c r="K72">
        <f t="shared" si="13"/>
        <v>9029.99</v>
      </c>
      <c r="L72">
        <f t="shared" si="13"/>
        <v>8918.69</v>
      </c>
      <c r="M72">
        <f t="shared" si="13"/>
        <v>9251.65</v>
      </c>
      <c r="N72">
        <f t="shared" si="13"/>
        <v>8918.4500000000007</v>
      </c>
      <c r="O72">
        <f t="shared" si="13"/>
        <v>7643.58</v>
      </c>
      <c r="P72">
        <f t="shared" si="13"/>
        <v>6193.79</v>
      </c>
      <c r="Q72">
        <f t="shared" si="13"/>
        <v>7702.24</v>
      </c>
      <c r="R72">
        <f t="shared" si="13"/>
        <v>7646.56</v>
      </c>
      <c r="S72">
        <f t="shared" si="13"/>
        <v>7474.62</v>
      </c>
      <c r="T72">
        <f t="shared" si="13"/>
        <v>7052.9000000000005</v>
      </c>
      <c r="U72">
        <f t="shared" si="13"/>
        <v>7067.13</v>
      </c>
      <c r="V72">
        <f t="shared" si="13"/>
        <v>7400.27</v>
      </c>
    </row>
    <row r="73" spans="1:22" x14ac:dyDescent="0.35">
      <c r="B73" t="s">
        <v>77</v>
      </c>
      <c r="C73">
        <f t="shared" ref="C73:V73" si="14">C42*$B$52</f>
        <v>792.48</v>
      </c>
      <c r="D73">
        <f t="shared" si="14"/>
        <v>748.07999999999993</v>
      </c>
      <c r="E73">
        <f t="shared" si="14"/>
        <v>690.48</v>
      </c>
      <c r="F73">
        <f t="shared" si="14"/>
        <v>656.4</v>
      </c>
      <c r="G73">
        <f t="shared" si="14"/>
        <v>636.72</v>
      </c>
      <c r="H73">
        <f t="shared" si="14"/>
        <v>636.95999999999992</v>
      </c>
      <c r="I73">
        <f t="shared" si="14"/>
        <v>607.19999999999993</v>
      </c>
      <c r="J73">
        <f t="shared" si="14"/>
        <v>643.67999999999995</v>
      </c>
      <c r="K73">
        <f t="shared" si="14"/>
        <v>705.36</v>
      </c>
      <c r="L73">
        <f t="shared" si="14"/>
        <v>779.76</v>
      </c>
      <c r="M73">
        <f t="shared" si="14"/>
        <v>799.68</v>
      </c>
      <c r="N73">
        <f t="shared" si="14"/>
        <v>814.8</v>
      </c>
      <c r="O73">
        <f t="shared" si="14"/>
        <v>801.36</v>
      </c>
      <c r="P73">
        <f t="shared" si="14"/>
        <v>784.07999999999993</v>
      </c>
      <c r="Q73">
        <f t="shared" si="14"/>
        <v>696</v>
      </c>
      <c r="R73">
        <f t="shared" si="14"/>
        <v>722.16</v>
      </c>
      <c r="S73">
        <f t="shared" si="14"/>
        <v>668.64</v>
      </c>
      <c r="T73">
        <f t="shared" si="14"/>
        <v>656.16</v>
      </c>
      <c r="U73">
        <f t="shared" si="14"/>
        <v>654</v>
      </c>
      <c r="V73">
        <f t="shared" si="14"/>
        <v>573.84</v>
      </c>
    </row>
    <row r="74" spans="1:22" x14ac:dyDescent="0.35">
      <c r="B74" s="36" t="s">
        <v>1</v>
      </c>
      <c r="C74">
        <f>SUM(C67:C73)</f>
        <v>605107.91</v>
      </c>
      <c r="D74">
        <f t="shared" ref="D74:U74" si="15">SUM(D67:D73)</f>
        <v>607785.76</v>
      </c>
      <c r="E74">
        <f t="shared" si="15"/>
        <v>601780.28</v>
      </c>
      <c r="F74">
        <f t="shared" si="15"/>
        <v>602657.4</v>
      </c>
      <c r="G74">
        <f t="shared" si="15"/>
        <v>600141.64999999991</v>
      </c>
      <c r="H74">
        <f t="shared" si="15"/>
        <v>599596</v>
      </c>
      <c r="I74">
        <f t="shared" si="15"/>
        <v>583943.71</v>
      </c>
      <c r="J74">
        <f t="shared" si="15"/>
        <v>586254.00000000012</v>
      </c>
      <c r="K74">
        <f t="shared" si="15"/>
        <v>586261.78</v>
      </c>
      <c r="L74">
        <f t="shared" si="15"/>
        <v>588818.73</v>
      </c>
      <c r="M74">
        <f t="shared" si="15"/>
        <v>591506.22000000009</v>
      </c>
      <c r="N74">
        <f t="shared" si="15"/>
        <v>585161.82000000007</v>
      </c>
      <c r="O74">
        <f t="shared" si="15"/>
        <v>572891.22</v>
      </c>
      <c r="P74">
        <f t="shared" si="15"/>
        <v>568195.8899999999</v>
      </c>
      <c r="Q74">
        <f t="shared" si="15"/>
        <v>565144.70000000007</v>
      </c>
      <c r="R74">
        <f t="shared" si="15"/>
        <v>564317.51</v>
      </c>
      <c r="S74">
        <f t="shared" si="15"/>
        <v>571138.52999999991</v>
      </c>
      <c r="T74">
        <f t="shared" si="15"/>
        <v>574164.1</v>
      </c>
      <c r="U74">
        <f t="shared" si="15"/>
        <v>578626.96</v>
      </c>
      <c r="V74">
        <f>SUM(V67:V73)</f>
        <v>570909.10999999987</v>
      </c>
    </row>
    <row r="75" spans="1:22" x14ac:dyDescent="0.35">
      <c r="B75" s="36" t="s">
        <v>78</v>
      </c>
      <c r="C75" s="8">
        <f>C74/1000</f>
        <v>605.10791000000006</v>
      </c>
      <c r="D75" s="8">
        <f t="shared" ref="D75:U75" si="16">D74/1000</f>
        <v>607.78575999999998</v>
      </c>
      <c r="E75" s="8">
        <f t="shared" si="16"/>
        <v>601.78028000000006</v>
      </c>
      <c r="F75" s="8">
        <f t="shared" si="16"/>
        <v>602.65740000000005</v>
      </c>
      <c r="G75" s="8">
        <f t="shared" si="16"/>
        <v>600.14164999999991</v>
      </c>
      <c r="H75" s="8">
        <f t="shared" si="16"/>
        <v>599.596</v>
      </c>
      <c r="I75" s="8">
        <f t="shared" si="16"/>
        <v>583.94371000000001</v>
      </c>
      <c r="J75" s="8">
        <f t="shared" si="16"/>
        <v>586.25400000000013</v>
      </c>
      <c r="K75" s="8">
        <f t="shared" si="16"/>
        <v>586.26178000000004</v>
      </c>
      <c r="L75" s="8">
        <f t="shared" si="16"/>
        <v>588.81872999999996</v>
      </c>
      <c r="M75" s="8">
        <f t="shared" si="16"/>
        <v>591.5062200000001</v>
      </c>
      <c r="N75" s="8">
        <f t="shared" si="16"/>
        <v>585.16182000000003</v>
      </c>
      <c r="O75" s="8">
        <f t="shared" si="16"/>
        <v>572.89121999999998</v>
      </c>
      <c r="P75" s="8">
        <f t="shared" si="16"/>
        <v>568.19588999999985</v>
      </c>
      <c r="Q75" s="8">
        <f t="shared" si="16"/>
        <v>565.14470000000006</v>
      </c>
      <c r="R75" s="8">
        <f t="shared" si="16"/>
        <v>564.31750999999997</v>
      </c>
      <c r="S75" s="8">
        <f t="shared" si="16"/>
        <v>571.13852999999995</v>
      </c>
      <c r="T75" s="8">
        <f t="shared" si="16"/>
        <v>574.16409999999996</v>
      </c>
      <c r="U75" s="8">
        <f t="shared" si="16"/>
        <v>578.62695999999994</v>
      </c>
      <c r="V75" s="8">
        <f>V74/1000</f>
        <v>570.90910999999983</v>
      </c>
    </row>
    <row r="77" spans="1:22" x14ac:dyDescent="0.35">
      <c r="A77" s="40" t="s">
        <v>95</v>
      </c>
      <c r="B77" s="40"/>
      <c r="C77" s="42">
        <v>2019</v>
      </c>
      <c r="D77" s="42">
        <v>2018</v>
      </c>
      <c r="E77" s="42">
        <v>2017</v>
      </c>
      <c r="F77" s="42">
        <v>2016</v>
      </c>
      <c r="G77" s="42">
        <v>2015</v>
      </c>
      <c r="H77" s="42">
        <v>2014</v>
      </c>
      <c r="I77" s="42">
        <v>2013</v>
      </c>
      <c r="J77" s="42">
        <v>2012</v>
      </c>
      <c r="K77" s="42">
        <v>2011</v>
      </c>
      <c r="L77" s="42">
        <v>2010</v>
      </c>
      <c r="M77" s="42">
        <v>2009</v>
      </c>
      <c r="N77" s="42">
        <v>2008</v>
      </c>
      <c r="O77" s="42">
        <v>2007</v>
      </c>
      <c r="P77" s="42">
        <v>2006</v>
      </c>
      <c r="Q77" s="42">
        <v>2005</v>
      </c>
      <c r="R77" s="42">
        <v>2004</v>
      </c>
      <c r="S77" s="42">
        <v>2003</v>
      </c>
      <c r="T77" s="42">
        <v>2002</v>
      </c>
      <c r="U77" s="42">
        <v>2001</v>
      </c>
      <c r="V77" s="42">
        <v>2000</v>
      </c>
    </row>
    <row r="78" spans="1:22" x14ac:dyDescent="0.35">
      <c r="B78" t="s">
        <v>68</v>
      </c>
      <c r="C78">
        <f t="shared" ref="C78:V78" si="17">C47*$B$58</f>
        <v>279700.75</v>
      </c>
      <c r="D78">
        <f t="shared" si="17"/>
        <v>277595.14999999997</v>
      </c>
      <c r="E78">
        <f t="shared" si="17"/>
        <v>274687.7</v>
      </c>
      <c r="F78">
        <f t="shared" si="17"/>
        <v>270692.45</v>
      </c>
      <c r="G78">
        <f t="shared" si="17"/>
        <v>266506.09999999998</v>
      </c>
      <c r="H78">
        <f t="shared" si="17"/>
        <v>262280.55</v>
      </c>
      <c r="I78">
        <f t="shared" si="17"/>
        <v>257024.59999999998</v>
      </c>
      <c r="J78">
        <f t="shared" si="17"/>
        <v>254080.4</v>
      </c>
      <c r="K78">
        <f t="shared" si="17"/>
        <v>249648.34999999998</v>
      </c>
      <c r="L78">
        <f t="shared" si="17"/>
        <v>245534.09999999998</v>
      </c>
      <c r="M78">
        <f t="shared" si="17"/>
        <v>240885.74999999997</v>
      </c>
      <c r="N78">
        <f t="shared" si="17"/>
        <v>235213.65</v>
      </c>
      <c r="O78">
        <f t="shared" si="17"/>
        <v>231750.74999999997</v>
      </c>
      <c r="P78">
        <f t="shared" si="17"/>
        <v>228932.55</v>
      </c>
      <c r="Q78">
        <f t="shared" si="17"/>
        <v>226583.69999999998</v>
      </c>
      <c r="R78">
        <f t="shared" si="17"/>
        <v>223686.75</v>
      </c>
      <c r="S78">
        <f t="shared" si="17"/>
        <v>220863.65</v>
      </c>
      <c r="T78">
        <f t="shared" si="17"/>
        <v>218743</v>
      </c>
      <c r="U78">
        <f t="shared" si="17"/>
        <v>216683.94999999998</v>
      </c>
      <c r="V78">
        <f t="shared" si="17"/>
        <v>215696.25</v>
      </c>
    </row>
    <row r="79" spans="1:22" x14ac:dyDescent="0.35">
      <c r="B79" t="s">
        <v>71</v>
      </c>
      <c r="C79">
        <f t="shared" ref="C79:V79" si="18">C39*$B$59</f>
        <v>370444.62</v>
      </c>
      <c r="D79">
        <f t="shared" si="18"/>
        <v>377170.82</v>
      </c>
      <c r="E79">
        <f t="shared" si="18"/>
        <v>374625.68</v>
      </c>
      <c r="F79">
        <f t="shared" si="18"/>
        <v>379107.56</v>
      </c>
      <c r="G79">
        <f t="shared" si="18"/>
        <v>380645.45999999996</v>
      </c>
      <c r="H79">
        <f t="shared" si="18"/>
        <v>384664.27999999997</v>
      </c>
      <c r="I79">
        <f t="shared" si="18"/>
        <v>373692.8</v>
      </c>
      <c r="J79">
        <f t="shared" si="18"/>
        <v>378262.56</v>
      </c>
      <c r="K79">
        <f t="shared" si="18"/>
        <v>383156.8</v>
      </c>
      <c r="L79">
        <f t="shared" si="18"/>
        <v>388923.08</v>
      </c>
      <c r="M79">
        <f t="shared" si="18"/>
        <v>396409.77999999997</v>
      </c>
      <c r="N79">
        <f t="shared" si="18"/>
        <v>397146.62</v>
      </c>
      <c r="O79">
        <f t="shared" si="18"/>
        <v>385715.45999999996</v>
      </c>
      <c r="P79">
        <f t="shared" si="18"/>
        <v>385607.3</v>
      </c>
      <c r="Q79">
        <f t="shared" si="18"/>
        <v>383842.94</v>
      </c>
      <c r="R79">
        <f t="shared" si="18"/>
        <v>387138.44</v>
      </c>
      <c r="S79">
        <f t="shared" si="18"/>
        <v>397498.14</v>
      </c>
      <c r="T79">
        <f t="shared" si="18"/>
        <v>403345.54</v>
      </c>
      <c r="U79">
        <f t="shared" si="18"/>
        <v>411241.22</v>
      </c>
      <c r="V79">
        <f t="shared" si="18"/>
        <v>402983.88</v>
      </c>
    </row>
    <row r="80" spans="1:22" x14ac:dyDescent="0.35">
      <c r="B80" t="s">
        <v>72</v>
      </c>
      <c r="C80">
        <f t="shared" ref="C80:V80" si="19">C41*$B$60</f>
        <v>4094.01</v>
      </c>
      <c r="D80">
        <f t="shared" si="19"/>
        <v>4129.6500000000005</v>
      </c>
      <c r="E80">
        <f t="shared" si="19"/>
        <v>3893.67</v>
      </c>
      <c r="F80">
        <f t="shared" si="19"/>
        <v>3614.76</v>
      </c>
      <c r="G80">
        <f t="shared" si="19"/>
        <v>3790.26</v>
      </c>
      <c r="H80">
        <f t="shared" si="19"/>
        <v>3973.05</v>
      </c>
      <c r="I80">
        <f t="shared" si="19"/>
        <v>3738.15</v>
      </c>
      <c r="J80">
        <f t="shared" si="19"/>
        <v>4208.22</v>
      </c>
      <c r="K80">
        <f t="shared" si="19"/>
        <v>4548.96</v>
      </c>
      <c r="L80">
        <f t="shared" si="19"/>
        <v>4460.4000000000005</v>
      </c>
      <c r="M80">
        <f t="shared" si="19"/>
        <v>4512.51</v>
      </c>
      <c r="N80">
        <f t="shared" si="19"/>
        <v>4520.0700000000006</v>
      </c>
      <c r="O80">
        <f t="shared" si="19"/>
        <v>4675.8600000000006</v>
      </c>
      <c r="P80">
        <f t="shared" si="19"/>
        <v>4799.5200000000004</v>
      </c>
      <c r="Q80">
        <f t="shared" si="19"/>
        <v>4756.3200000000006</v>
      </c>
      <c r="R80">
        <f t="shared" si="19"/>
        <v>5031.9900000000007</v>
      </c>
      <c r="S80">
        <f t="shared" si="19"/>
        <v>5236.1100000000006</v>
      </c>
      <c r="T80">
        <f t="shared" si="19"/>
        <v>4992.0300000000007</v>
      </c>
      <c r="U80">
        <f t="shared" si="19"/>
        <v>4852.71</v>
      </c>
      <c r="V80">
        <f t="shared" si="19"/>
        <v>4636.4400000000005</v>
      </c>
    </row>
    <row r="81" spans="1:22" x14ac:dyDescent="0.35">
      <c r="B81" t="s">
        <v>73</v>
      </c>
      <c r="C81">
        <f t="shared" ref="C81:V81" si="20">C40*$B$61</f>
        <v>20406.98</v>
      </c>
      <c r="D81">
        <f t="shared" si="20"/>
        <v>20513.239999999998</v>
      </c>
      <c r="E81">
        <f t="shared" si="20"/>
        <v>17515.189999999999</v>
      </c>
      <c r="F81">
        <f t="shared" si="20"/>
        <v>17209.059999999998</v>
      </c>
      <c r="G81">
        <f t="shared" si="20"/>
        <v>16318.499999999998</v>
      </c>
      <c r="H81">
        <f t="shared" si="20"/>
        <v>17117.98</v>
      </c>
      <c r="I81">
        <f t="shared" si="20"/>
        <v>16988.949999999997</v>
      </c>
      <c r="J81">
        <f t="shared" si="20"/>
        <v>17039.55</v>
      </c>
      <c r="K81">
        <f t="shared" si="20"/>
        <v>17201.469999999998</v>
      </c>
      <c r="L81">
        <f t="shared" si="20"/>
        <v>18732.12</v>
      </c>
      <c r="M81">
        <f t="shared" si="20"/>
        <v>18380.449999999997</v>
      </c>
      <c r="N81">
        <f t="shared" si="20"/>
        <v>17950.349999999999</v>
      </c>
      <c r="O81">
        <f t="shared" si="20"/>
        <v>17376.039999999997</v>
      </c>
      <c r="P81">
        <f t="shared" si="20"/>
        <v>16424.759999999998</v>
      </c>
      <c r="Q81">
        <f t="shared" si="20"/>
        <v>15847.919999999998</v>
      </c>
      <c r="R81">
        <f t="shared" si="20"/>
        <v>15192.65</v>
      </c>
      <c r="S81">
        <f t="shared" si="20"/>
        <v>15030.73</v>
      </c>
      <c r="T81">
        <f t="shared" si="20"/>
        <v>14112.339999999998</v>
      </c>
      <c r="U81">
        <f t="shared" si="20"/>
        <v>13932.71</v>
      </c>
      <c r="V81">
        <f t="shared" si="20"/>
        <v>13231.9</v>
      </c>
    </row>
    <row r="82" spans="1:22" x14ac:dyDescent="0.35">
      <c r="B82" t="s">
        <v>74</v>
      </c>
      <c r="C82">
        <f t="shared" ref="C82:V82" si="21">C43*$B$62</f>
        <v>11150.65</v>
      </c>
      <c r="D82">
        <f t="shared" si="21"/>
        <v>11019.05</v>
      </c>
      <c r="E82">
        <f t="shared" si="21"/>
        <v>13480.25</v>
      </c>
      <c r="F82">
        <f t="shared" si="21"/>
        <v>13916.699999999999</v>
      </c>
      <c r="G82">
        <f t="shared" si="21"/>
        <v>14571.55</v>
      </c>
      <c r="H82">
        <f t="shared" si="21"/>
        <v>14449.05</v>
      </c>
      <c r="I82">
        <f t="shared" si="21"/>
        <v>14977.9</v>
      </c>
      <c r="J82">
        <f t="shared" si="21"/>
        <v>14796.599999999999</v>
      </c>
      <c r="K82">
        <f t="shared" si="21"/>
        <v>14697.199999999999</v>
      </c>
      <c r="L82">
        <f t="shared" si="21"/>
        <v>14571.9</v>
      </c>
      <c r="M82">
        <f t="shared" si="21"/>
        <v>14699.3</v>
      </c>
      <c r="N82">
        <f t="shared" si="21"/>
        <v>13024.55</v>
      </c>
      <c r="O82">
        <f t="shared" si="21"/>
        <v>15614.55</v>
      </c>
      <c r="P82">
        <f t="shared" si="21"/>
        <v>15607.9</v>
      </c>
      <c r="Q82">
        <f t="shared" si="21"/>
        <v>15145.55</v>
      </c>
      <c r="R82">
        <f t="shared" si="21"/>
        <v>14166.25</v>
      </c>
      <c r="S82">
        <f t="shared" si="21"/>
        <v>14720.65</v>
      </c>
      <c r="T82">
        <f t="shared" si="21"/>
        <v>16164.749999999998</v>
      </c>
      <c r="U82">
        <f t="shared" si="21"/>
        <v>15784.3</v>
      </c>
      <c r="V82">
        <f t="shared" si="21"/>
        <v>16727.2</v>
      </c>
    </row>
    <row r="83" spans="1:22" x14ac:dyDescent="0.35">
      <c r="B83" t="s">
        <v>75</v>
      </c>
      <c r="C83">
        <f t="shared" ref="C83:V83" si="22">C44*$B$63</f>
        <v>13681.49</v>
      </c>
      <c r="D83">
        <f t="shared" si="22"/>
        <v>12386.880000000001</v>
      </c>
      <c r="E83">
        <f t="shared" si="22"/>
        <v>11825.17</v>
      </c>
      <c r="F83">
        <f t="shared" si="22"/>
        <v>12427.76</v>
      </c>
      <c r="G83">
        <f t="shared" si="22"/>
        <v>12244.970000000001</v>
      </c>
      <c r="H83">
        <f t="shared" si="22"/>
        <v>11099.58</v>
      </c>
      <c r="I83">
        <f t="shared" si="22"/>
        <v>9327.66</v>
      </c>
      <c r="J83">
        <f t="shared" si="22"/>
        <v>9870.99</v>
      </c>
      <c r="K83">
        <f t="shared" si="22"/>
        <v>9029.99</v>
      </c>
      <c r="L83">
        <f t="shared" si="22"/>
        <v>8918.69</v>
      </c>
      <c r="M83">
        <f t="shared" si="22"/>
        <v>9251.65</v>
      </c>
      <c r="N83">
        <f t="shared" si="22"/>
        <v>8918.4500000000007</v>
      </c>
      <c r="O83">
        <f t="shared" si="22"/>
        <v>7643.58</v>
      </c>
      <c r="P83">
        <f t="shared" si="22"/>
        <v>6193.79</v>
      </c>
      <c r="Q83">
        <f t="shared" si="22"/>
        <v>7702.24</v>
      </c>
      <c r="R83">
        <f t="shared" si="22"/>
        <v>7646.56</v>
      </c>
      <c r="S83">
        <f t="shared" si="22"/>
        <v>7474.62</v>
      </c>
      <c r="T83">
        <f t="shared" si="22"/>
        <v>7052.9000000000005</v>
      </c>
      <c r="U83">
        <f t="shared" si="22"/>
        <v>7067.13</v>
      </c>
      <c r="V83">
        <f t="shared" si="22"/>
        <v>7400.27</v>
      </c>
    </row>
    <row r="84" spans="1:22" x14ac:dyDescent="0.35">
      <c r="B84" t="s">
        <v>77</v>
      </c>
      <c r="C84">
        <f t="shared" ref="C84:V84" si="23">C42*$B$60</f>
        <v>891.54000000000008</v>
      </c>
      <c r="D84">
        <f t="shared" si="23"/>
        <v>841.59</v>
      </c>
      <c r="E84">
        <f t="shared" si="23"/>
        <v>776.79000000000008</v>
      </c>
      <c r="F84">
        <f t="shared" si="23"/>
        <v>738.45</v>
      </c>
      <c r="G84">
        <f t="shared" si="23"/>
        <v>716.31000000000006</v>
      </c>
      <c r="H84">
        <f t="shared" si="23"/>
        <v>716.58</v>
      </c>
      <c r="I84">
        <f t="shared" si="23"/>
        <v>683.1</v>
      </c>
      <c r="J84">
        <f t="shared" si="23"/>
        <v>724.1400000000001</v>
      </c>
      <c r="K84">
        <f t="shared" si="23"/>
        <v>793.53000000000009</v>
      </c>
      <c r="L84">
        <f t="shared" si="23"/>
        <v>877.23</v>
      </c>
      <c r="M84">
        <f t="shared" si="23"/>
        <v>899.6400000000001</v>
      </c>
      <c r="N84">
        <f t="shared" si="23"/>
        <v>916.65000000000009</v>
      </c>
      <c r="O84">
        <f t="shared" si="23"/>
        <v>901.53000000000009</v>
      </c>
      <c r="P84">
        <f t="shared" si="23"/>
        <v>882.09</v>
      </c>
      <c r="Q84">
        <f t="shared" si="23"/>
        <v>783</v>
      </c>
      <c r="R84">
        <f t="shared" si="23"/>
        <v>812.43000000000006</v>
      </c>
      <c r="S84">
        <f t="shared" si="23"/>
        <v>752.22</v>
      </c>
      <c r="T84">
        <f t="shared" si="23"/>
        <v>738.18000000000006</v>
      </c>
      <c r="U84">
        <f t="shared" si="23"/>
        <v>735.75</v>
      </c>
      <c r="V84">
        <f t="shared" si="23"/>
        <v>645.57000000000005</v>
      </c>
    </row>
    <row r="85" spans="1:22" x14ac:dyDescent="0.35">
      <c r="B85" s="36" t="s">
        <v>1</v>
      </c>
      <c r="C85">
        <f>SUM(C78:C84)</f>
        <v>700370.04</v>
      </c>
      <c r="D85">
        <f t="shared" ref="D85:U85" si="24">SUM(D78:D84)</f>
        <v>703656.38</v>
      </c>
      <c r="E85">
        <f t="shared" si="24"/>
        <v>696804.45000000007</v>
      </c>
      <c r="F85">
        <f t="shared" si="24"/>
        <v>697706.74</v>
      </c>
      <c r="G85">
        <f t="shared" si="24"/>
        <v>694793.15</v>
      </c>
      <c r="H85">
        <f t="shared" si="24"/>
        <v>694301.07</v>
      </c>
      <c r="I85">
        <f t="shared" si="24"/>
        <v>676433.15999999992</v>
      </c>
      <c r="J85">
        <f t="shared" si="24"/>
        <v>678982.46</v>
      </c>
      <c r="K85">
        <f t="shared" si="24"/>
        <v>679076.29999999981</v>
      </c>
      <c r="L85">
        <f t="shared" si="24"/>
        <v>682017.5199999999</v>
      </c>
      <c r="M85">
        <f t="shared" si="24"/>
        <v>685039.08</v>
      </c>
      <c r="N85">
        <f t="shared" si="24"/>
        <v>677690.34</v>
      </c>
      <c r="O85">
        <f t="shared" si="24"/>
        <v>663677.77</v>
      </c>
      <c r="P85">
        <f t="shared" si="24"/>
        <v>658447.91</v>
      </c>
      <c r="Q85">
        <f t="shared" si="24"/>
        <v>654661.67000000004</v>
      </c>
      <c r="R85">
        <f t="shared" si="24"/>
        <v>653675.07000000007</v>
      </c>
      <c r="S85">
        <f t="shared" si="24"/>
        <v>661576.12</v>
      </c>
      <c r="T85">
        <f t="shared" si="24"/>
        <v>665148.74000000011</v>
      </c>
      <c r="U85">
        <f t="shared" si="24"/>
        <v>670297.7699999999</v>
      </c>
      <c r="V85">
        <f>SUM(V78:V84)</f>
        <v>661321.50999999989</v>
      </c>
    </row>
    <row r="86" spans="1:22" x14ac:dyDescent="0.35">
      <c r="B86" s="36" t="s">
        <v>78</v>
      </c>
      <c r="C86" s="8">
        <f>C85/1000</f>
        <v>700.37004000000002</v>
      </c>
      <c r="D86" s="8">
        <f t="shared" ref="D86:U86" si="25">D85/1000</f>
        <v>703.65638000000001</v>
      </c>
      <c r="E86" s="8">
        <f t="shared" si="25"/>
        <v>696.80445000000009</v>
      </c>
      <c r="F86" s="8">
        <f t="shared" si="25"/>
        <v>697.70673999999997</v>
      </c>
      <c r="G86" s="8">
        <f t="shared" si="25"/>
        <v>694.79314999999997</v>
      </c>
      <c r="H86" s="8">
        <f t="shared" si="25"/>
        <v>694.30106999999998</v>
      </c>
      <c r="I86" s="8">
        <f t="shared" si="25"/>
        <v>676.43315999999993</v>
      </c>
      <c r="J86" s="8">
        <f t="shared" si="25"/>
        <v>678.98245999999995</v>
      </c>
      <c r="K86" s="8">
        <f t="shared" si="25"/>
        <v>679.07629999999983</v>
      </c>
      <c r="L86" s="8">
        <f t="shared" si="25"/>
        <v>682.01751999999988</v>
      </c>
      <c r="M86" s="8">
        <f t="shared" si="25"/>
        <v>685.03908000000001</v>
      </c>
      <c r="N86" s="8">
        <f t="shared" si="25"/>
        <v>677.69033999999999</v>
      </c>
      <c r="O86" s="8">
        <f t="shared" si="25"/>
        <v>663.67777000000001</v>
      </c>
      <c r="P86" s="8">
        <f t="shared" si="25"/>
        <v>658.44790999999998</v>
      </c>
      <c r="Q86" s="8">
        <f t="shared" si="25"/>
        <v>654.66167000000007</v>
      </c>
      <c r="R86" s="8">
        <f t="shared" si="25"/>
        <v>653.67507000000012</v>
      </c>
      <c r="S86" s="8">
        <f t="shared" si="25"/>
        <v>661.57611999999995</v>
      </c>
      <c r="T86" s="8">
        <f t="shared" si="25"/>
        <v>665.14874000000009</v>
      </c>
      <c r="U86" s="8">
        <f t="shared" si="25"/>
        <v>670.2977699999999</v>
      </c>
      <c r="V86" s="8">
        <f>V85/1000</f>
        <v>661.32150999999988</v>
      </c>
    </row>
    <row r="89" spans="1:22" ht="18.5" x14ac:dyDescent="0.45">
      <c r="A89" s="37" t="s">
        <v>100</v>
      </c>
      <c r="B89" s="10" t="s">
        <v>82</v>
      </c>
    </row>
    <row r="95" spans="1:22" x14ac:dyDescent="0.35">
      <c r="A95" s="4" t="s">
        <v>0</v>
      </c>
      <c r="B95" s="44" t="s">
        <v>97</v>
      </c>
      <c r="C95" s="42">
        <v>2019</v>
      </c>
      <c r="D95" s="42">
        <v>2018</v>
      </c>
      <c r="E95" s="42">
        <v>2017</v>
      </c>
      <c r="F95" s="42">
        <v>2016</v>
      </c>
      <c r="G95" s="42">
        <v>2015</v>
      </c>
      <c r="H95" s="42">
        <v>2014</v>
      </c>
      <c r="I95" s="42">
        <v>2013</v>
      </c>
      <c r="J95" s="42">
        <v>2012</v>
      </c>
      <c r="K95" s="42">
        <v>2011</v>
      </c>
      <c r="L95" s="42">
        <v>2010</v>
      </c>
      <c r="M95" s="42">
        <v>2009</v>
      </c>
      <c r="N95" s="42">
        <v>2008</v>
      </c>
      <c r="O95" s="42">
        <v>2007</v>
      </c>
      <c r="P95" s="42">
        <v>2006</v>
      </c>
      <c r="Q95" s="42">
        <v>2005</v>
      </c>
      <c r="R95" s="42">
        <v>2004</v>
      </c>
      <c r="S95" s="42">
        <v>2003</v>
      </c>
      <c r="T95" s="42">
        <v>2002</v>
      </c>
      <c r="U95" s="42">
        <v>2001</v>
      </c>
      <c r="V95" s="42">
        <v>2000</v>
      </c>
    </row>
    <row r="96" spans="1:22" x14ac:dyDescent="0.35">
      <c r="B96" s="36" t="s">
        <v>91</v>
      </c>
      <c r="C96" s="36">
        <v>605.10791000000006</v>
      </c>
      <c r="D96" s="36">
        <v>607.78575999999998</v>
      </c>
      <c r="E96" s="36">
        <v>601.78028000000006</v>
      </c>
      <c r="F96" s="36">
        <v>602.65740000000005</v>
      </c>
      <c r="G96" s="36">
        <v>600.14164999999991</v>
      </c>
      <c r="H96" s="36">
        <v>599.596</v>
      </c>
      <c r="I96" s="36">
        <v>583.94371000000001</v>
      </c>
      <c r="J96" s="36">
        <v>586.25400000000013</v>
      </c>
      <c r="K96" s="36">
        <v>586.26178000000004</v>
      </c>
      <c r="L96" s="36">
        <v>588.81872999999996</v>
      </c>
      <c r="M96" s="36">
        <v>591.5062200000001</v>
      </c>
      <c r="N96" s="36">
        <v>585.16182000000003</v>
      </c>
      <c r="O96" s="36">
        <v>572.89121999999998</v>
      </c>
      <c r="P96" s="36">
        <v>568.19588999999985</v>
      </c>
      <c r="Q96" s="36">
        <v>565.14470000000006</v>
      </c>
      <c r="R96" s="36">
        <v>564.31750999999997</v>
      </c>
      <c r="S96" s="36">
        <v>571.13852999999995</v>
      </c>
      <c r="T96" s="36">
        <v>574.16409999999996</v>
      </c>
      <c r="U96" s="36">
        <v>578.62695999999994</v>
      </c>
      <c r="V96" s="36">
        <v>570.90910999999983</v>
      </c>
    </row>
    <row r="98" spans="1:22" x14ac:dyDescent="0.35">
      <c r="A98" s="4" t="s">
        <v>0</v>
      </c>
      <c r="B98" s="44" t="s">
        <v>98</v>
      </c>
      <c r="C98" s="42">
        <v>2019</v>
      </c>
      <c r="D98" s="42">
        <v>2018</v>
      </c>
      <c r="E98" s="42">
        <v>2017</v>
      </c>
      <c r="F98" s="42">
        <v>2016</v>
      </c>
      <c r="G98" s="42">
        <v>2015</v>
      </c>
      <c r="H98" s="42">
        <v>2014</v>
      </c>
      <c r="I98" s="42">
        <v>2013</v>
      </c>
      <c r="J98" s="42">
        <v>2012</v>
      </c>
      <c r="K98" s="42">
        <v>2011</v>
      </c>
      <c r="L98" s="42">
        <v>2010</v>
      </c>
      <c r="M98" s="42">
        <v>2009</v>
      </c>
      <c r="N98" s="42">
        <v>2008</v>
      </c>
      <c r="O98" s="42">
        <v>2007</v>
      </c>
      <c r="P98" s="42">
        <v>2006</v>
      </c>
      <c r="Q98" s="42">
        <v>2005</v>
      </c>
      <c r="R98" s="42">
        <v>2004</v>
      </c>
      <c r="S98" s="42">
        <v>2003</v>
      </c>
      <c r="T98" s="42">
        <v>2002</v>
      </c>
      <c r="U98" s="42">
        <v>2001</v>
      </c>
      <c r="V98" s="42">
        <v>2000</v>
      </c>
    </row>
    <row r="99" spans="1:22" x14ac:dyDescent="0.35">
      <c r="B99" s="36" t="s">
        <v>99</v>
      </c>
      <c r="D99" s="36">
        <f>C34+D86</f>
        <v>2109.2828017679649</v>
      </c>
      <c r="E99" s="36">
        <f t="shared" ref="E99:V99" si="26">D34+E86</f>
        <v>2147.363818673979</v>
      </c>
      <c r="F99" s="36">
        <f t="shared" si="26"/>
        <v>2190.5966052076292</v>
      </c>
      <c r="G99" s="36">
        <f t="shared" si="26"/>
        <v>2150.1436572272542</v>
      </c>
      <c r="H99" s="36">
        <f t="shared" si="26"/>
        <v>2136.4680350929589</v>
      </c>
      <c r="I99" s="36">
        <f t="shared" si="26"/>
        <v>2276.4667545730067</v>
      </c>
      <c r="J99" s="36">
        <f t="shared" si="26"/>
        <v>2217.384486822576</v>
      </c>
      <c r="K99" s="36">
        <f t="shared" si="26"/>
        <v>2172.9599046113171</v>
      </c>
      <c r="L99" s="36">
        <f t="shared" si="26"/>
        <v>2299.6639448736469</v>
      </c>
      <c r="M99" s="36">
        <f t="shared" si="26"/>
        <v>2248.9339478855545</v>
      </c>
      <c r="N99" s="36">
        <f t="shared" si="26"/>
        <v>2244.1071426173398</v>
      </c>
      <c r="O99" s="36">
        <f t="shared" si="26"/>
        <v>2159.5924072692624</v>
      </c>
      <c r="P99" s="36">
        <f t="shared" si="26"/>
        <v>2237.7795344477154</v>
      </c>
      <c r="Q99" s="36">
        <f t="shared" si="26"/>
        <v>2240.9114599152313</v>
      </c>
      <c r="R99" s="36">
        <f t="shared" si="26"/>
        <v>2226.2630633846766</v>
      </c>
      <c r="S99" s="36">
        <f t="shared" si="26"/>
        <v>2208.6896207050013</v>
      </c>
      <c r="T99" s="36">
        <f t="shared" si="26"/>
        <v>2168.6432781814974</v>
      </c>
      <c r="U99" s="36">
        <f t="shared" si="26"/>
        <v>2197.257035927877</v>
      </c>
      <c r="V99" s="36">
        <f t="shared" si="26"/>
        <v>2138.4628579332216</v>
      </c>
    </row>
  </sheetData>
  <mergeCells count="2">
    <mergeCell ref="A1:B1"/>
    <mergeCell ref="A31:B31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4D500-D0C9-44F9-908C-0AE67EC95808}">
  <dimension ref="A1:AA113"/>
  <sheetViews>
    <sheetView topLeftCell="A100" zoomScale="81" workbookViewId="0">
      <pane xSplit="2" topLeftCell="O1" activePane="topRight" state="frozen"/>
      <selection activeCell="A19" sqref="A19"/>
      <selection pane="topRight" activeCell="D5" sqref="D5"/>
    </sheetView>
  </sheetViews>
  <sheetFormatPr defaultRowHeight="14.5" x14ac:dyDescent="0.35"/>
  <cols>
    <col min="1" max="1" width="20.36328125" customWidth="1"/>
    <col min="2" max="2" width="28.08984375" customWidth="1"/>
    <col min="3" max="3" width="12.6328125" customWidth="1"/>
    <col min="4" max="22" width="14" customWidth="1"/>
    <col min="23" max="23" width="11.6328125" customWidth="1"/>
    <col min="24" max="25" width="25.90625" customWidth="1"/>
    <col min="27" max="27" width="23.7265625" customWidth="1"/>
  </cols>
  <sheetData>
    <row r="1" spans="1:21" ht="18.5" x14ac:dyDescent="0.45">
      <c r="A1" s="76" t="s">
        <v>124</v>
      </c>
      <c r="B1" s="76"/>
    </row>
    <row r="3" spans="1:21" ht="18.5" x14ac:dyDescent="0.45">
      <c r="A3" s="37" t="s">
        <v>57</v>
      </c>
    </row>
    <row r="4" spans="1:21" ht="18.5" x14ac:dyDescent="0.45">
      <c r="A4" s="54"/>
    </row>
    <row r="5" spans="1:21" x14ac:dyDescent="0.35">
      <c r="A5" s="77" t="s">
        <v>41</v>
      </c>
      <c r="B5" s="78"/>
    </row>
    <row r="6" spans="1:21" x14ac:dyDescent="0.35">
      <c r="A6" s="10"/>
      <c r="B6" s="9"/>
    </row>
    <row r="7" spans="1:21" x14ac:dyDescent="0.35">
      <c r="A7" s="5"/>
      <c r="B7" s="31" t="s">
        <v>0</v>
      </c>
      <c r="C7" s="5"/>
      <c r="D7" s="5"/>
      <c r="E7" s="5"/>
      <c r="F7" s="6"/>
      <c r="G7" s="6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x14ac:dyDescent="0.35">
      <c r="A8" s="6" t="s">
        <v>1</v>
      </c>
      <c r="B8" s="6" t="s">
        <v>2</v>
      </c>
      <c r="C8" s="32" t="s">
        <v>4</v>
      </c>
      <c r="D8" s="32" t="s">
        <v>5</v>
      </c>
      <c r="E8" s="32" t="s">
        <v>6</v>
      </c>
      <c r="F8" s="32" t="s">
        <v>7</v>
      </c>
      <c r="G8" s="32" t="s">
        <v>8</v>
      </c>
      <c r="H8" s="32" t="s">
        <v>9</v>
      </c>
      <c r="I8" s="32" t="s">
        <v>10</v>
      </c>
      <c r="J8" s="32" t="s">
        <v>11</v>
      </c>
      <c r="K8" s="32" t="s">
        <v>12</v>
      </c>
      <c r="L8" s="32" t="s">
        <v>13</v>
      </c>
      <c r="M8" s="32" t="s">
        <v>14</v>
      </c>
      <c r="N8" s="32" t="s">
        <v>15</v>
      </c>
      <c r="O8" s="32" t="s">
        <v>16</v>
      </c>
      <c r="P8" s="32" t="s">
        <v>17</v>
      </c>
      <c r="Q8" s="32" t="s">
        <v>18</v>
      </c>
      <c r="R8" s="32" t="s">
        <v>19</v>
      </c>
      <c r="S8" s="32" t="s">
        <v>20</v>
      </c>
      <c r="T8" s="32" t="s">
        <v>21</v>
      </c>
      <c r="U8" s="32" t="s">
        <v>22</v>
      </c>
    </row>
    <row r="9" spans="1:21" x14ac:dyDescent="0.35">
      <c r="A9" s="2" t="s">
        <v>23</v>
      </c>
      <c r="B9" s="2" t="s">
        <v>24</v>
      </c>
      <c r="C9" s="3">
        <v>1578.1111478607315</v>
      </c>
      <c r="D9" s="3">
        <v>1659.7270317543953</v>
      </c>
      <c r="E9" s="3">
        <v>1651.7765915072059</v>
      </c>
      <c r="F9" s="3">
        <v>1671.435203820409</v>
      </c>
      <c r="G9" s="3">
        <v>1604.0827647600001</v>
      </c>
      <c r="H9" s="3">
        <v>1846.3865706800002</v>
      </c>
      <c r="I9" s="3">
        <v>1850.7992452799999</v>
      </c>
      <c r="J9" s="3">
        <v>1806.7886731199999</v>
      </c>
      <c r="K9" s="3">
        <v>2043.4110993600002</v>
      </c>
      <c r="L9" s="3">
        <v>1983.1383988800001</v>
      </c>
      <c r="M9" s="3">
        <v>2039.8542468799999</v>
      </c>
      <c r="N9" s="3">
        <v>2048.0813137599998</v>
      </c>
      <c r="O9" s="3">
        <v>2166.8466188799998</v>
      </c>
      <c r="P9" s="3">
        <v>2211.1644636800002</v>
      </c>
      <c r="Q9" s="3">
        <v>2143.1532654400003</v>
      </c>
      <c r="R9" s="3">
        <v>2112.0899784000003</v>
      </c>
      <c r="S9" s="3">
        <v>2118.8279972799996</v>
      </c>
      <c r="T9" s="3">
        <v>2152.4338483199999</v>
      </c>
      <c r="U9" s="3">
        <v>1990.3208838400003</v>
      </c>
    </row>
    <row r="10" spans="1:21" x14ac:dyDescent="0.35">
      <c r="A10" s="2" t="s">
        <v>25</v>
      </c>
      <c r="B10" s="2" t="s">
        <v>26</v>
      </c>
      <c r="C10" s="3">
        <v>1.8021958896185495E-2</v>
      </c>
      <c r="D10" s="3">
        <v>1.7981958916941251E-2</v>
      </c>
      <c r="E10" s="3">
        <v>1.7770858430637998E-2</v>
      </c>
      <c r="F10" s="3">
        <v>1.7598775877038245E-2</v>
      </c>
      <c r="G10" s="3">
        <v>1.7409130320000001E-2</v>
      </c>
      <c r="H10" s="3">
        <v>1.8827842839999998E-2</v>
      </c>
      <c r="I10" s="3">
        <v>1.8394383519999998E-2</v>
      </c>
      <c r="J10" s="3">
        <v>1.817312208E-2</v>
      </c>
      <c r="K10" s="3">
        <v>2.004575124E-2</v>
      </c>
      <c r="L10" s="3">
        <v>1.9256700920000001E-2</v>
      </c>
      <c r="M10" s="3">
        <v>2.0440267920000001E-2</v>
      </c>
      <c r="N10" s="3">
        <v>1.9994975839999998E-2</v>
      </c>
      <c r="O10" s="3">
        <v>2.0188540920000001E-2</v>
      </c>
      <c r="P10" s="3">
        <v>2.000305912E-2</v>
      </c>
      <c r="Q10" s="3">
        <v>1.9120061959999997E-2</v>
      </c>
      <c r="R10" s="3">
        <v>1.86335706E-2</v>
      </c>
      <c r="S10" s="3">
        <v>1.8945856519999998E-2</v>
      </c>
      <c r="T10" s="3">
        <v>1.8948678879999997E-2</v>
      </c>
      <c r="U10" s="3">
        <v>1.667861256E-2</v>
      </c>
    </row>
    <row r="11" spans="1:21" x14ac:dyDescent="0.35">
      <c r="A11" s="2" t="s">
        <v>27</v>
      </c>
      <c r="B11" s="2" t="s">
        <v>28</v>
      </c>
      <c r="C11" s="3">
        <v>1.509149244177858</v>
      </c>
      <c r="D11" s="3">
        <v>1.4857712740121423</v>
      </c>
      <c r="E11" s="3">
        <v>1.4702428232110241</v>
      </c>
      <c r="F11" s="3">
        <v>1.4320914210327482</v>
      </c>
      <c r="G11" s="3">
        <v>1.4276362139999998</v>
      </c>
      <c r="H11" s="3">
        <v>1.5318767471999999</v>
      </c>
      <c r="I11" s="3">
        <v>1.5208835983999998</v>
      </c>
      <c r="J11" s="3">
        <v>1.4849795536000001</v>
      </c>
      <c r="K11" s="3">
        <v>1.6231235107999999</v>
      </c>
      <c r="L11" s="3">
        <v>1.5315393564000002</v>
      </c>
      <c r="M11" s="3">
        <v>1.6360733464000001</v>
      </c>
      <c r="N11" s="3">
        <v>1.5658334927999999</v>
      </c>
      <c r="O11" s="3">
        <v>1.5408289564000002</v>
      </c>
      <c r="P11" s="3">
        <v>1.5081536504000002</v>
      </c>
      <c r="Q11" s="3">
        <v>1.4260603332000001</v>
      </c>
      <c r="R11" s="3">
        <v>1.3764842020000001</v>
      </c>
      <c r="S11" s="3">
        <v>1.3844848084000001</v>
      </c>
      <c r="T11" s="3">
        <v>1.3795834095999999</v>
      </c>
      <c r="U11" s="3">
        <v>1.1880057352</v>
      </c>
    </row>
    <row r="12" spans="1:21" x14ac:dyDescent="0.35">
      <c r="A12" s="2" t="s">
        <v>29</v>
      </c>
      <c r="B12" s="2" t="s">
        <v>30</v>
      </c>
      <c r="C12" s="3">
        <v>2.6337198429279933</v>
      </c>
      <c r="D12" s="3">
        <v>2.5829400296493006</v>
      </c>
      <c r="E12" s="3">
        <v>2.6343678754775399</v>
      </c>
      <c r="F12" s="3">
        <v>2.6730667391265603</v>
      </c>
      <c r="G12" s="3">
        <v>2.9755258654800003</v>
      </c>
      <c r="H12" s="3">
        <v>3.1771862575599998</v>
      </c>
      <c r="I12" s="3">
        <v>3.42762069088</v>
      </c>
      <c r="J12" s="3">
        <v>3.6185729955200006</v>
      </c>
      <c r="K12" s="3">
        <v>4.0522228165599996</v>
      </c>
      <c r="L12" s="3">
        <v>4.1409387664799997</v>
      </c>
      <c r="M12" s="3">
        <v>4.3177599244800007</v>
      </c>
      <c r="N12" s="3">
        <v>4.5415890689600005</v>
      </c>
      <c r="O12" s="3">
        <v>4.8285701864800004</v>
      </c>
      <c r="P12" s="3">
        <v>4.8967751772800003</v>
      </c>
      <c r="Q12" s="3">
        <v>5.1367623442400001</v>
      </c>
      <c r="R12" s="3">
        <v>5.2146766963999998</v>
      </c>
      <c r="S12" s="3">
        <v>5.2840060328799998</v>
      </c>
      <c r="T12" s="3">
        <v>5.4644079747199994</v>
      </c>
      <c r="U12" s="3">
        <v>4.9749985806400003</v>
      </c>
    </row>
    <row r="13" spans="1:21" x14ac:dyDescent="0.35">
      <c r="A13" s="2" t="s">
        <v>31</v>
      </c>
      <c r="B13" s="2" t="s">
        <v>32</v>
      </c>
      <c r="C13" s="3">
        <v>5.1506551219843009E-2</v>
      </c>
      <c r="D13" s="3">
        <v>5.8770173879830502E-2</v>
      </c>
      <c r="E13" s="3">
        <v>5.7819416711075398E-2</v>
      </c>
      <c r="F13" s="3">
        <v>6.3241379984753113E-2</v>
      </c>
      <c r="G13" s="3">
        <v>5.7297474840000001E-2</v>
      </c>
      <c r="H13" s="3">
        <v>7.067933656E-2</v>
      </c>
      <c r="I13" s="3">
        <v>7.4488597600000012E-2</v>
      </c>
      <c r="J13" s="3">
        <v>7.3933810399999994E-2</v>
      </c>
      <c r="K13" s="3">
        <v>8.571308620000001E-2</v>
      </c>
      <c r="L13" s="3">
        <v>8.6034054600000007E-2</v>
      </c>
      <c r="M13" s="3">
        <v>8.7658059600000005E-2</v>
      </c>
      <c r="N13" s="3">
        <v>9.1300029199999994E-2</v>
      </c>
      <c r="O13" s="3">
        <v>0.10126614460000002</v>
      </c>
      <c r="P13" s="3">
        <v>0.1052041256</v>
      </c>
      <c r="Q13" s="3">
        <v>0.10017315980000001</v>
      </c>
      <c r="R13" s="3">
        <v>9.9021983000000008E-2</v>
      </c>
      <c r="S13" s="3">
        <v>0.10274402260000001</v>
      </c>
      <c r="T13" s="3">
        <v>0.1032085544</v>
      </c>
      <c r="U13" s="3">
        <v>9.7872722799999992E-2</v>
      </c>
    </row>
    <row r="16" spans="1:21" x14ac:dyDescent="0.35">
      <c r="A16" s="50" t="s">
        <v>38</v>
      </c>
      <c r="B16" s="43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</row>
    <row r="17" spans="1:27" ht="31" customHeight="1" x14ac:dyDescent="0.35">
      <c r="A17" s="5"/>
      <c r="B17" s="4" t="s">
        <v>0</v>
      </c>
      <c r="C17" s="4">
        <v>2018</v>
      </c>
      <c r="D17" s="4">
        <v>2017</v>
      </c>
      <c r="E17" s="4">
        <v>2016</v>
      </c>
      <c r="F17" s="4">
        <v>2015</v>
      </c>
      <c r="G17" s="4">
        <v>2014</v>
      </c>
      <c r="H17" s="4">
        <v>2013</v>
      </c>
      <c r="I17" s="4">
        <v>2012</v>
      </c>
      <c r="J17" s="4">
        <v>2011</v>
      </c>
      <c r="K17" s="4">
        <v>2010</v>
      </c>
      <c r="L17" s="4">
        <v>2009</v>
      </c>
      <c r="M17" s="4">
        <v>2008</v>
      </c>
      <c r="N17" s="4">
        <v>2007</v>
      </c>
      <c r="O17" s="4">
        <v>2006</v>
      </c>
      <c r="P17" s="4">
        <v>2005</v>
      </c>
      <c r="Q17" s="4">
        <v>2004</v>
      </c>
      <c r="R17" s="4">
        <v>2003</v>
      </c>
      <c r="S17" s="4">
        <v>2002</v>
      </c>
      <c r="T17" s="4">
        <v>2001</v>
      </c>
      <c r="U17" s="4">
        <v>2000</v>
      </c>
      <c r="W17" s="69" t="s">
        <v>40</v>
      </c>
      <c r="X17" s="69" t="s">
        <v>114</v>
      </c>
      <c r="Y17" s="53"/>
      <c r="AA17" s="26"/>
    </row>
    <row r="18" spans="1:27" x14ac:dyDescent="0.35">
      <c r="A18" s="6"/>
      <c r="B18" s="6" t="s">
        <v>112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W18" s="60" t="s">
        <v>39</v>
      </c>
      <c r="X18" s="60"/>
    </row>
    <row r="19" spans="1:27" x14ac:dyDescent="0.35">
      <c r="B19" s="15" t="s">
        <v>24</v>
      </c>
      <c r="C19" s="17">
        <f t="shared" ref="C19:U19" si="0">C9*$X$19</f>
        <v>1147286.8044947519</v>
      </c>
      <c r="D19" s="17">
        <f t="shared" si="0"/>
        <v>1206621.5520854453</v>
      </c>
      <c r="E19" s="17">
        <f t="shared" si="0"/>
        <v>1200841.5820257387</v>
      </c>
      <c r="F19" s="17">
        <f t="shared" si="0"/>
        <v>1215133.3931774374</v>
      </c>
      <c r="G19" s="17">
        <f t="shared" si="0"/>
        <v>1166168.1699805201</v>
      </c>
      <c r="H19" s="17">
        <f t="shared" si="0"/>
        <v>1342323.0368843602</v>
      </c>
      <c r="I19" s="17">
        <f t="shared" si="0"/>
        <v>1345531.05131856</v>
      </c>
      <c r="J19" s="17">
        <f t="shared" si="0"/>
        <v>1313535.36535824</v>
      </c>
      <c r="K19" s="17">
        <f t="shared" si="0"/>
        <v>1485559.8692347202</v>
      </c>
      <c r="L19" s="17">
        <f t="shared" si="0"/>
        <v>1441741.61598576</v>
      </c>
      <c r="M19" s="17">
        <f t="shared" si="0"/>
        <v>1482974.0374817599</v>
      </c>
      <c r="N19" s="17">
        <f t="shared" si="0"/>
        <v>1488955.11510352</v>
      </c>
      <c r="O19" s="17">
        <f t="shared" si="0"/>
        <v>1575297.4919257599</v>
      </c>
      <c r="P19" s="17">
        <f t="shared" si="0"/>
        <v>1607516.5650953602</v>
      </c>
      <c r="Q19" s="17">
        <f t="shared" si="0"/>
        <v>1558072.4239748803</v>
      </c>
      <c r="R19" s="17">
        <f t="shared" si="0"/>
        <v>1535489.4142968003</v>
      </c>
      <c r="S19" s="17">
        <f t="shared" si="0"/>
        <v>1540387.9540225598</v>
      </c>
      <c r="T19" s="17">
        <f t="shared" si="0"/>
        <v>1564819.4077286399</v>
      </c>
      <c r="U19" s="17">
        <f t="shared" si="0"/>
        <v>1446963.2825516802</v>
      </c>
      <c r="W19" s="60">
        <v>0.72699999999999998</v>
      </c>
      <c r="X19" s="60">
        <f>W19*1000</f>
        <v>727</v>
      </c>
    </row>
    <row r="20" spans="1:27" x14ac:dyDescent="0.35">
      <c r="B20" s="15" t="s">
        <v>26</v>
      </c>
      <c r="C20" s="17">
        <f t="shared" ref="C20:U20" si="1">C10*$X$20</f>
        <v>6.5599930382115206</v>
      </c>
      <c r="D20" s="17">
        <f t="shared" si="1"/>
        <v>6.5454330457666154</v>
      </c>
      <c r="E20" s="17">
        <f t="shared" si="1"/>
        <v>6.4685924687522309</v>
      </c>
      <c r="F20" s="17">
        <f t="shared" si="1"/>
        <v>6.4059544192419207</v>
      </c>
      <c r="G20" s="17">
        <f t="shared" si="1"/>
        <v>6.3369234364800002</v>
      </c>
      <c r="H20" s="17">
        <f t="shared" si="1"/>
        <v>6.8533347937599993</v>
      </c>
      <c r="I20" s="17">
        <f t="shared" si="1"/>
        <v>6.6955556012799997</v>
      </c>
      <c r="J20" s="17">
        <f t="shared" si="1"/>
        <v>6.6150164371199995</v>
      </c>
      <c r="K20" s="17">
        <f t="shared" si="1"/>
        <v>7.2966534513600001</v>
      </c>
      <c r="L20" s="17">
        <f t="shared" si="1"/>
        <v>7.0094391348800009</v>
      </c>
      <c r="M20" s="17">
        <f t="shared" si="1"/>
        <v>7.4402575228800005</v>
      </c>
      <c r="N20" s="17">
        <f t="shared" si="1"/>
        <v>7.2781712057599997</v>
      </c>
      <c r="O20" s="17">
        <f t="shared" si="1"/>
        <v>7.34862889488</v>
      </c>
      <c r="P20" s="17">
        <f t="shared" si="1"/>
        <v>7.2811135196799999</v>
      </c>
      <c r="Q20" s="17">
        <f t="shared" si="1"/>
        <v>6.9597025534399988</v>
      </c>
      <c r="R20" s="17">
        <f t="shared" si="1"/>
        <v>6.7826196983999996</v>
      </c>
      <c r="S20" s="17">
        <f t="shared" si="1"/>
        <v>6.8962917732799998</v>
      </c>
      <c r="T20" s="17">
        <f t="shared" si="1"/>
        <v>6.8973191123199991</v>
      </c>
      <c r="U20" s="17">
        <f t="shared" si="1"/>
        <v>6.0710149718400004</v>
      </c>
      <c r="W20" s="60">
        <v>0.36399999999999999</v>
      </c>
      <c r="X20" s="60">
        <f>W20*1000</f>
        <v>364</v>
      </c>
    </row>
    <row r="21" spans="1:27" x14ac:dyDescent="0.35">
      <c r="B21" s="15" t="s">
        <v>28</v>
      </c>
      <c r="C21" s="17">
        <f t="shared" ref="C21:U21" si="2">C11*$X$21</f>
        <v>1050.3678739477891</v>
      </c>
      <c r="D21" s="17">
        <f t="shared" si="2"/>
        <v>1034.0968067124511</v>
      </c>
      <c r="E21" s="17">
        <f t="shared" si="2"/>
        <v>1023.2890049548728</v>
      </c>
      <c r="F21" s="17">
        <f t="shared" si="2"/>
        <v>996.73562903879281</v>
      </c>
      <c r="G21" s="17">
        <f t="shared" si="2"/>
        <v>993.63480494399994</v>
      </c>
      <c r="H21" s="17">
        <f t="shared" si="2"/>
        <v>1066.1862160511998</v>
      </c>
      <c r="I21" s="17">
        <f t="shared" si="2"/>
        <v>1058.5349844863999</v>
      </c>
      <c r="J21" s="17">
        <f t="shared" si="2"/>
        <v>1033.5457693056001</v>
      </c>
      <c r="K21" s="17">
        <f t="shared" si="2"/>
        <v>1129.6939635168001</v>
      </c>
      <c r="L21" s="17">
        <f t="shared" si="2"/>
        <v>1065.9513920544</v>
      </c>
      <c r="M21" s="17">
        <f t="shared" si="2"/>
        <v>1138.7070490944002</v>
      </c>
      <c r="N21" s="17">
        <f t="shared" si="2"/>
        <v>1089.8201109888</v>
      </c>
      <c r="O21" s="17">
        <f t="shared" si="2"/>
        <v>1072.4169536544002</v>
      </c>
      <c r="P21" s="17">
        <f t="shared" si="2"/>
        <v>1049.6749406784002</v>
      </c>
      <c r="Q21" s="17">
        <f t="shared" si="2"/>
        <v>992.53799190720008</v>
      </c>
      <c r="R21" s="17">
        <f t="shared" si="2"/>
        <v>958.03300459200011</v>
      </c>
      <c r="S21" s="17">
        <f t="shared" si="2"/>
        <v>963.60142664640011</v>
      </c>
      <c r="T21" s="17">
        <f t="shared" si="2"/>
        <v>960.1900530815999</v>
      </c>
      <c r="U21" s="17">
        <f t="shared" si="2"/>
        <v>826.85199169919997</v>
      </c>
      <c r="W21" s="60">
        <v>0.69599999999999995</v>
      </c>
      <c r="X21" s="60">
        <f>W21*1000</f>
        <v>696</v>
      </c>
    </row>
    <row r="22" spans="1:27" x14ac:dyDescent="0.35">
      <c r="B22" s="15" t="s">
        <v>30</v>
      </c>
      <c r="C22" s="17">
        <f t="shared" ref="C22:U22" si="3">C12*$X$22</f>
        <v>1503.8540303118841</v>
      </c>
      <c r="D22" s="17">
        <f t="shared" si="3"/>
        <v>1474.8587569297506</v>
      </c>
      <c r="E22" s="17">
        <f t="shared" si="3"/>
        <v>1504.2240568976754</v>
      </c>
      <c r="F22" s="17">
        <f t="shared" si="3"/>
        <v>1526.3211080412659</v>
      </c>
      <c r="G22" s="17">
        <f t="shared" si="3"/>
        <v>1699.0252691890801</v>
      </c>
      <c r="H22" s="17">
        <f t="shared" si="3"/>
        <v>1814.17335306676</v>
      </c>
      <c r="I22" s="17">
        <f t="shared" si="3"/>
        <v>1957.1714144924799</v>
      </c>
      <c r="J22" s="17">
        <f t="shared" si="3"/>
        <v>2066.2051804419202</v>
      </c>
      <c r="K22" s="17">
        <f t="shared" si="3"/>
        <v>2313.8192282557598</v>
      </c>
      <c r="L22" s="17">
        <f t="shared" si="3"/>
        <v>2364.47603566008</v>
      </c>
      <c r="M22" s="17">
        <f t="shared" si="3"/>
        <v>2465.4409168780803</v>
      </c>
      <c r="N22" s="17">
        <f t="shared" si="3"/>
        <v>2593.2473583761603</v>
      </c>
      <c r="O22" s="17">
        <f t="shared" si="3"/>
        <v>2757.1135764800802</v>
      </c>
      <c r="P22" s="17">
        <f t="shared" si="3"/>
        <v>2796.0586262268803</v>
      </c>
      <c r="Q22" s="17">
        <f t="shared" si="3"/>
        <v>2933.0912985610403</v>
      </c>
      <c r="R22" s="17">
        <f t="shared" si="3"/>
        <v>2977.5803936443999</v>
      </c>
      <c r="S22" s="17">
        <f t="shared" si="3"/>
        <v>3017.1674447744799</v>
      </c>
      <c r="T22" s="17">
        <f t="shared" si="3"/>
        <v>3120.1769535651197</v>
      </c>
      <c r="U22" s="17">
        <f t="shared" si="3"/>
        <v>2840.7241895454404</v>
      </c>
      <c r="W22" s="60">
        <v>0.57099999999999995</v>
      </c>
      <c r="X22" s="60">
        <f>W22*1000</f>
        <v>571</v>
      </c>
    </row>
    <row r="23" spans="1:27" x14ac:dyDescent="0.35">
      <c r="B23" s="15" t="s">
        <v>32</v>
      </c>
      <c r="C23" s="17">
        <f t="shared" ref="C23:U23" si="4">C13*$X$23</f>
        <v>25.753275609921506</v>
      </c>
      <c r="D23" s="17">
        <f t="shared" si="4"/>
        <v>29.385086939915251</v>
      </c>
      <c r="E23" s="17">
        <f t="shared" si="4"/>
        <v>28.909708355537699</v>
      </c>
      <c r="F23" s="17">
        <f t="shared" si="4"/>
        <v>31.620689992376555</v>
      </c>
      <c r="G23" s="17">
        <f t="shared" si="4"/>
        <v>28.64873742</v>
      </c>
      <c r="H23" s="17">
        <f t="shared" si="4"/>
        <v>35.339668279999998</v>
      </c>
      <c r="I23" s="17">
        <f t="shared" si="4"/>
        <v>37.244298800000003</v>
      </c>
      <c r="J23" s="17">
        <f t="shared" si="4"/>
        <v>36.966905199999999</v>
      </c>
      <c r="K23" s="17">
        <f t="shared" si="4"/>
        <v>42.856543100000003</v>
      </c>
      <c r="L23" s="17">
        <f t="shared" si="4"/>
        <v>43.017027300000002</v>
      </c>
      <c r="M23" s="17">
        <f t="shared" si="4"/>
        <v>43.829029800000001</v>
      </c>
      <c r="N23" s="17">
        <f t="shared" si="4"/>
        <v>45.650014599999999</v>
      </c>
      <c r="O23" s="17">
        <f t="shared" si="4"/>
        <v>50.633072300000009</v>
      </c>
      <c r="P23" s="17">
        <f t="shared" si="4"/>
        <v>52.602062799999999</v>
      </c>
      <c r="Q23" s="17">
        <f t="shared" si="4"/>
        <v>50.086579900000004</v>
      </c>
      <c r="R23" s="17">
        <f t="shared" si="4"/>
        <v>49.510991500000003</v>
      </c>
      <c r="S23" s="17">
        <f t="shared" si="4"/>
        <v>51.372011300000004</v>
      </c>
      <c r="T23" s="17">
        <f t="shared" si="4"/>
        <v>51.604277199999999</v>
      </c>
      <c r="U23" s="17">
        <f t="shared" si="4"/>
        <v>48.936361399999996</v>
      </c>
      <c r="W23" s="60">
        <v>0.5</v>
      </c>
      <c r="X23" s="60">
        <f>W23*1000</f>
        <v>500</v>
      </c>
    </row>
    <row r="24" spans="1:27" x14ac:dyDescent="0.35">
      <c r="B24" s="23" t="s">
        <v>104</v>
      </c>
      <c r="C24" s="22">
        <f>SUM(C19:C23)</f>
        <v>1149873.3396676595</v>
      </c>
      <c r="D24" s="22">
        <f t="shared" ref="D24:U24" si="5">SUM(D19:D23)</f>
        <v>1209166.4381690731</v>
      </c>
      <c r="E24" s="22">
        <f t="shared" si="5"/>
        <v>1203404.4733884155</v>
      </c>
      <c r="F24" s="22">
        <f t="shared" si="5"/>
        <v>1217694.4765589291</v>
      </c>
      <c r="G24" s="22">
        <f t="shared" si="5"/>
        <v>1168895.8157155099</v>
      </c>
      <c r="H24" s="22">
        <f t="shared" si="5"/>
        <v>1345245.5894565519</v>
      </c>
      <c r="I24" s="22">
        <f t="shared" si="5"/>
        <v>1348590.69757194</v>
      </c>
      <c r="J24" s="22">
        <f t="shared" si="5"/>
        <v>1316678.6982296247</v>
      </c>
      <c r="K24" s="22">
        <f t="shared" si="5"/>
        <v>1489053.535623044</v>
      </c>
      <c r="L24" s="22">
        <f t="shared" si="5"/>
        <v>1445222.0698799095</v>
      </c>
      <c r="M24" s="22">
        <f t="shared" si="5"/>
        <v>1486629.4547350553</v>
      </c>
      <c r="N24" s="22">
        <f t="shared" si="5"/>
        <v>1492691.1107586906</v>
      </c>
      <c r="O24" s="22">
        <f t="shared" si="5"/>
        <v>1579185.0041570896</v>
      </c>
      <c r="P24" s="22">
        <f t="shared" si="5"/>
        <v>1611422.1818385848</v>
      </c>
      <c r="Q24" s="22">
        <f t="shared" si="5"/>
        <v>1562055.099547802</v>
      </c>
      <c r="R24" s="22">
        <f t="shared" si="5"/>
        <v>1539481.3213062352</v>
      </c>
      <c r="S24" s="22">
        <f t="shared" si="5"/>
        <v>1544426.9911970538</v>
      </c>
      <c r="T24" s="22">
        <f t="shared" si="5"/>
        <v>1568958.2763315989</v>
      </c>
      <c r="U24" s="22">
        <f t="shared" si="5"/>
        <v>1450685.8661092969</v>
      </c>
    </row>
    <row r="27" spans="1:27" x14ac:dyDescent="0.35">
      <c r="A27" s="10" t="s">
        <v>42</v>
      </c>
    </row>
    <row r="29" spans="1:27" x14ac:dyDescent="0.35">
      <c r="A29" s="70" t="s">
        <v>105</v>
      </c>
      <c r="B29" s="4"/>
      <c r="C29" s="47">
        <v>2000</v>
      </c>
      <c r="D29" s="47">
        <v>2001</v>
      </c>
      <c r="E29" s="47">
        <v>2002</v>
      </c>
      <c r="F29" s="47">
        <v>2003</v>
      </c>
      <c r="G29" s="47">
        <v>2004</v>
      </c>
      <c r="H29" s="47">
        <v>2005</v>
      </c>
      <c r="I29" s="47">
        <v>2006</v>
      </c>
      <c r="J29" s="47">
        <v>2007</v>
      </c>
      <c r="K29" s="47">
        <v>2008</v>
      </c>
      <c r="L29" s="71">
        <v>2009</v>
      </c>
      <c r="M29" s="71">
        <v>2010</v>
      </c>
      <c r="N29" s="71">
        <v>2011</v>
      </c>
      <c r="O29" s="71">
        <v>2012</v>
      </c>
      <c r="P29" s="71">
        <v>2013</v>
      </c>
      <c r="Q29" s="71">
        <v>2014</v>
      </c>
      <c r="R29" s="71">
        <v>2015</v>
      </c>
      <c r="S29" s="71">
        <v>2016</v>
      </c>
      <c r="T29" s="71">
        <v>2017</v>
      </c>
      <c r="U29" s="71">
        <v>2018</v>
      </c>
      <c r="W29" s="64" t="s">
        <v>46</v>
      </c>
      <c r="X29" s="64" t="s">
        <v>47</v>
      </c>
    </row>
    <row r="30" spans="1:27" x14ac:dyDescent="0.35">
      <c r="B30" t="s">
        <v>106</v>
      </c>
      <c r="C30" s="52">
        <v>6763</v>
      </c>
      <c r="D30" s="52">
        <v>7229</v>
      </c>
      <c r="E30" s="52">
        <v>7013</v>
      </c>
      <c r="F30" s="52">
        <v>7774</v>
      </c>
      <c r="G30" s="52">
        <v>8188</v>
      </c>
      <c r="H30" s="52">
        <v>8891</v>
      </c>
      <c r="I30" s="52">
        <v>8733</v>
      </c>
      <c r="J30" s="52">
        <v>8699</v>
      </c>
      <c r="K30" s="52">
        <v>9458</v>
      </c>
      <c r="L30" s="52">
        <v>9419</v>
      </c>
      <c r="M30" s="52">
        <v>10582</v>
      </c>
      <c r="N30" s="52">
        <v>9424</v>
      </c>
      <c r="O30" s="52">
        <v>10547</v>
      </c>
      <c r="P30" s="52">
        <v>11533</v>
      </c>
      <c r="Q30" s="52">
        <v>9865</v>
      </c>
      <c r="R30" s="52">
        <v>10810</v>
      </c>
      <c r="S30" s="52">
        <v>11348</v>
      </c>
      <c r="T30" s="52">
        <v>11382</v>
      </c>
      <c r="U30" s="52">
        <v>10834</v>
      </c>
      <c r="W30" s="62">
        <v>46.6</v>
      </c>
      <c r="X30" s="60">
        <f>W30/1000</f>
        <v>4.6600000000000003E-2</v>
      </c>
    </row>
    <row r="31" spans="1:27" x14ac:dyDescent="0.35">
      <c r="B31" t="s">
        <v>107</v>
      </c>
      <c r="C31" s="52">
        <v>12266</v>
      </c>
      <c r="D31" s="52">
        <v>12888</v>
      </c>
      <c r="E31" s="52">
        <v>12852</v>
      </c>
      <c r="F31" s="52">
        <v>12304</v>
      </c>
      <c r="G31" s="52">
        <v>12431</v>
      </c>
      <c r="H31" s="52">
        <v>13074</v>
      </c>
      <c r="I31" s="52">
        <v>12548</v>
      </c>
      <c r="J31" s="52">
        <v>11213</v>
      </c>
      <c r="K31" s="52">
        <v>10674</v>
      </c>
      <c r="L31" s="52">
        <v>10489</v>
      </c>
      <c r="M31" s="52">
        <v>10361</v>
      </c>
      <c r="N31" s="52">
        <v>8893</v>
      </c>
      <c r="O31" s="52">
        <v>8905</v>
      </c>
      <c r="P31" s="52">
        <v>8248</v>
      </c>
      <c r="Q31" s="52">
        <v>6564</v>
      </c>
      <c r="R31" s="52">
        <v>7318</v>
      </c>
      <c r="S31" s="52">
        <v>6536</v>
      </c>
      <c r="T31" s="52">
        <v>6659</v>
      </c>
      <c r="U31" s="52">
        <v>5698.8429059724149</v>
      </c>
      <c r="W31" s="61">
        <v>41.2</v>
      </c>
      <c r="X31" s="60">
        <f>W31/1000</f>
        <v>4.1200000000000001E-2</v>
      </c>
    </row>
    <row r="32" spans="1:27" x14ac:dyDescent="0.35">
      <c r="B32" t="s">
        <v>108</v>
      </c>
      <c r="C32" s="52">
        <v>9558</v>
      </c>
      <c r="D32" s="52">
        <v>10779</v>
      </c>
      <c r="E32" s="52">
        <v>10526</v>
      </c>
      <c r="F32" s="52">
        <v>10401</v>
      </c>
      <c r="G32" s="52">
        <v>10379</v>
      </c>
      <c r="H32" s="52">
        <v>10123</v>
      </c>
      <c r="I32" s="52">
        <v>10170</v>
      </c>
      <c r="J32" s="52">
        <v>9924</v>
      </c>
      <c r="K32" s="52">
        <v>9774</v>
      </c>
      <c r="L32" s="52">
        <v>9221</v>
      </c>
      <c r="M32" s="52">
        <v>9279</v>
      </c>
      <c r="N32" s="52">
        <v>8425</v>
      </c>
      <c r="O32" s="52">
        <v>8152</v>
      </c>
      <c r="P32" s="52">
        <v>7735</v>
      </c>
      <c r="Q32" s="52">
        <v>7392</v>
      </c>
      <c r="R32" s="52">
        <v>6782</v>
      </c>
      <c r="S32" s="52">
        <v>6869</v>
      </c>
      <c r="T32" s="52">
        <v>6814</v>
      </c>
      <c r="U32" s="52">
        <v>7091</v>
      </c>
      <c r="W32" s="62">
        <v>42.6</v>
      </c>
      <c r="X32" s="60">
        <f t="shared" ref="X32" si="6">W32/1000</f>
        <v>4.2599999999999999E-2</v>
      </c>
    </row>
    <row r="34" spans="1:24" x14ac:dyDescent="0.35">
      <c r="A34" s="4" t="s">
        <v>109</v>
      </c>
      <c r="B34" s="4"/>
      <c r="C34" s="47">
        <v>2000</v>
      </c>
      <c r="D34" s="47">
        <v>2001</v>
      </c>
      <c r="E34" s="47">
        <v>2002</v>
      </c>
      <c r="F34" s="47">
        <v>2003</v>
      </c>
      <c r="G34" s="47">
        <v>2004</v>
      </c>
      <c r="H34" s="47">
        <v>2005</v>
      </c>
      <c r="I34" s="47">
        <v>2006</v>
      </c>
      <c r="J34" s="47">
        <v>2007</v>
      </c>
      <c r="K34" s="47">
        <v>2008</v>
      </c>
      <c r="L34" s="71">
        <v>2009</v>
      </c>
      <c r="M34" s="71">
        <v>2010</v>
      </c>
      <c r="N34" s="71">
        <v>2011</v>
      </c>
      <c r="O34" s="71">
        <v>2012</v>
      </c>
      <c r="P34" s="71">
        <v>2013</v>
      </c>
      <c r="Q34" s="71">
        <v>2014</v>
      </c>
      <c r="R34" s="71">
        <v>2015</v>
      </c>
      <c r="S34" s="71">
        <v>2016</v>
      </c>
      <c r="T34" s="71">
        <v>2017</v>
      </c>
      <c r="U34" s="71">
        <v>2018</v>
      </c>
    </row>
    <row r="35" spans="1:24" x14ac:dyDescent="0.35">
      <c r="B35" t="s">
        <v>106</v>
      </c>
      <c r="C35" s="3">
        <f>C30*$X$30</f>
        <v>315.1558</v>
      </c>
      <c r="D35" s="3">
        <f t="shared" ref="D35:U35" si="7">D30*$X$30</f>
        <v>336.87139999999999</v>
      </c>
      <c r="E35" s="3">
        <f t="shared" si="7"/>
        <v>326.80580000000003</v>
      </c>
      <c r="F35" s="3">
        <f t="shared" si="7"/>
        <v>362.26840000000004</v>
      </c>
      <c r="G35" s="3">
        <f t="shared" si="7"/>
        <v>381.56080000000003</v>
      </c>
      <c r="H35" s="3">
        <f t="shared" si="7"/>
        <v>414.32060000000001</v>
      </c>
      <c r="I35" s="3">
        <f t="shared" si="7"/>
        <v>406.95780000000002</v>
      </c>
      <c r="J35" s="3">
        <f t="shared" si="7"/>
        <v>405.3734</v>
      </c>
      <c r="K35" s="3">
        <f t="shared" si="7"/>
        <v>440.74280000000005</v>
      </c>
      <c r="L35" s="3">
        <f t="shared" si="7"/>
        <v>438.92540000000002</v>
      </c>
      <c r="M35" s="3">
        <f t="shared" si="7"/>
        <v>493.12120000000004</v>
      </c>
      <c r="N35" s="3">
        <f t="shared" si="7"/>
        <v>439.15840000000003</v>
      </c>
      <c r="O35" s="3">
        <f t="shared" si="7"/>
        <v>491.49020000000002</v>
      </c>
      <c r="P35" s="3">
        <f t="shared" si="7"/>
        <v>537.43780000000004</v>
      </c>
      <c r="Q35" s="3">
        <f t="shared" si="7"/>
        <v>459.709</v>
      </c>
      <c r="R35" s="3">
        <f t="shared" si="7"/>
        <v>503.74600000000004</v>
      </c>
      <c r="S35" s="3">
        <f t="shared" si="7"/>
        <v>528.81680000000006</v>
      </c>
      <c r="T35" s="3">
        <f t="shared" si="7"/>
        <v>530.40120000000002</v>
      </c>
      <c r="U35" s="3">
        <f t="shared" si="7"/>
        <v>504.86440000000005</v>
      </c>
    </row>
    <row r="36" spans="1:24" x14ac:dyDescent="0.35">
      <c r="B36" t="s">
        <v>107</v>
      </c>
      <c r="C36" s="3">
        <f>C31*$X$31</f>
        <v>505.35919999999999</v>
      </c>
      <c r="D36" s="3">
        <f t="shared" ref="D36:U36" si="8">D31*$X$31</f>
        <v>530.98559999999998</v>
      </c>
      <c r="E36" s="3">
        <f t="shared" si="8"/>
        <v>529.50239999999997</v>
      </c>
      <c r="F36" s="3">
        <f t="shared" si="8"/>
        <v>506.9248</v>
      </c>
      <c r="G36" s="3">
        <f t="shared" si="8"/>
        <v>512.15719999999999</v>
      </c>
      <c r="H36" s="3">
        <f t="shared" si="8"/>
        <v>538.64880000000005</v>
      </c>
      <c r="I36" s="3">
        <f t="shared" si="8"/>
        <v>516.97760000000005</v>
      </c>
      <c r="J36" s="3">
        <f t="shared" si="8"/>
        <v>461.97559999999999</v>
      </c>
      <c r="K36" s="3">
        <f t="shared" si="8"/>
        <v>439.7688</v>
      </c>
      <c r="L36" s="3">
        <f t="shared" si="8"/>
        <v>432.14679999999998</v>
      </c>
      <c r="M36" s="3">
        <f t="shared" si="8"/>
        <v>426.8732</v>
      </c>
      <c r="N36" s="3">
        <f t="shared" si="8"/>
        <v>366.39159999999998</v>
      </c>
      <c r="O36" s="3">
        <f t="shared" si="8"/>
        <v>366.88600000000002</v>
      </c>
      <c r="P36" s="3">
        <f t="shared" si="8"/>
        <v>339.81760000000003</v>
      </c>
      <c r="Q36" s="3">
        <f t="shared" si="8"/>
        <v>270.43680000000001</v>
      </c>
      <c r="R36" s="3">
        <f t="shared" si="8"/>
        <v>301.5016</v>
      </c>
      <c r="S36" s="3">
        <f t="shared" si="8"/>
        <v>269.28320000000002</v>
      </c>
      <c r="T36" s="3">
        <f t="shared" si="8"/>
        <v>274.35079999999999</v>
      </c>
      <c r="U36" s="3">
        <f t="shared" si="8"/>
        <v>234.79232772606349</v>
      </c>
    </row>
    <row r="37" spans="1:24" x14ac:dyDescent="0.35">
      <c r="B37" t="s">
        <v>108</v>
      </c>
      <c r="C37" s="3">
        <f>C32*$X$32</f>
        <v>407.17079999999999</v>
      </c>
      <c r="D37" s="3">
        <f t="shared" ref="D37:U37" si="9">D32*$X$32</f>
        <v>459.18540000000002</v>
      </c>
      <c r="E37" s="3">
        <f t="shared" si="9"/>
        <v>448.4076</v>
      </c>
      <c r="F37" s="3">
        <f t="shared" si="9"/>
        <v>443.08260000000001</v>
      </c>
      <c r="G37" s="3">
        <f t="shared" si="9"/>
        <v>442.1454</v>
      </c>
      <c r="H37" s="3">
        <f t="shared" si="9"/>
        <v>431.2398</v>
      </c>
      <c r="I37" s="3">
        <f t="shared" si="9"/>
        <v>433.24199999999996</v>
      </c>
      <c r="J37" s="3">
        <f t="shared" si="9"/>
        <v>422.76240000000001</v>
      </c>
      <c r="K37" s="3">
        <f t="shared" si="9"/>
        <v>416.37239999999997</v>
      </c>
      <c r="L37" s="3">
        <f t="shared" si="9"/>
        <v>392.81459999999998</v>
      </c>
      <c r="M37" s="3">
        <f t="shared" si="9"/>
        <v>395.28539999999998</v>
      </c>
      <c r="N37" s="3">
        <f t="shared" si="9"/>
        <v>358.90499999999997</v>
      </c>
      <c r="O37" s="3">
        <f t="shared" si="9"/>
        <v>347.27519999999998</v>
      </c>
      <c r="P37" s="3">
        <f t="shared" si="9"/>
        <v>329.51099999999997</v>
      </c>
      <c r="Q37" s="3">
        <f t="shared" si="9"/>
        <v>314.89920000000001</v>
      </c>
      <c r="R37" s="3">
        <f t="shared" si="9"/>
        <v>288.91320000000002</v>
      </c>
      <c r="S37" s="3">
        <f t="shared" si="9"/>
        <v>292.61939999999998</v>
      </c>
      <c r="T37" s="3">
        <f t="shared" si="9"/>
        <v>290.27639999999997</v>
      </c>
      <c r="U37" s="3">
        <f t="shared" si="9"/>
        <v>302.07659999999998</v>
      </c>
    </row>
    <row r="38" spans="1:24" x14ac:dyDescent="0.35">
      <c r="B38" s="8" t="s">
        <v>45</v>
      </c>
      <c r="C38" s="20">
        <f>SUM(C35:C37)</f>
        <v>1227.6858</v>
      </c>
      <c r="D38" s="20">
        <f t="shared" ref="D38:U38" si="10">SUM(D35:D37)</f>
        <v>1327.0424</v>
      </c>
      <c r="E38" s="20">
        <f t="shared" si="10"/>
        <v>1304.7157999999999</v>
      </c>
      <c r="F38" s="20">
        <f t="shared" si="10"/>
        <v>1312.2758000000001</v>
      </c>
      <c r="G38" s="20">
        <f t="shared" si="10"/>
        <v>1335.8634000000002</v>
      </c>
      <c r="H38" s="20">
        <f t="shared" si="10"/>
        <v>1384.2092</v>
      </c>
      <c r="I38" s="20">
        <f t="shared" si="10"/>
        <v>1357.1774</v>
      </c>
      <c r="J38" s="20">
        <f t="shared" si="10"/>
        <v>1290.1114</v>
      </c>
      <c r="K38" s="20">
        <f t="shared" si="10"/>
        <v>1296.884</v>
      </c>
      <c r="L38" s="20">
        <f t="shared" si="10"/>
        <v>1263.8868</v>
      </c>
      <c r="M38" s="20">
        <f t="shared" si="10"/>
        <v>1315.2798</v>
      </c>
      <c r="N38" s="20">
        <f t="shared" si="10"/>
        <v>1164.4549999999999</v>
      </c>
      <c r="O38" s="20">
        <f t="shared" si="10"/>
        <v>1205.6514</v>
      </c>
      <c r="P38" s="20">
        <f t="shared" si="10"/>
        <v>1206.7664</v>
      </c>
      <c r="Q38" s="20">
        <f t="shared" si="10"/>
        <v>1045.0450000000001</v>
      </c>
      <c r="R38" s="20">
        <f t="shared" si="10"/>
        <v>1094.1608000000001</v>
      </c>
      <c r="S38" s="20">
        <f t="shared" si="10"/>
        <v>1090.7194000000002</v>
      </c>
      <c r="T38" s="20">
        <f t="shared" si="10"/>
        <v>1095.0283999999999</v>
      </c>
      <c r="U38" s="20">
        <f t="shared" si="10"/>
        <v>1041.7333277260636</v>
      </c>
    </row>
    <row r="40" spans="1:24" x14ac:dyDescent="0.35">
      <c r="A40" s="4" t="s">
        <v>110</v>
      </c>
      <c r="B40" s="4"/>
      <c r="C40" s="47">
        <v>2000</v>
      </c>
      <c r="D40" s="47">
        <v>2001</v>
      </c>
      <c r="E40" s="47">
        <v>2002</v>
      </c>
      <c r="F40" s="47">
        <v>2003</v>
      </c>
      <c r="G40" s="47">
        <v>2004</v>
      </c>
      <c r="H40" s="47">
        <v>2005</v>
      </c>
      <c r="I40" s="47">
        <v>2006</v>
      </c>
      <c r="J40" s="47">
        <v>2007</v>
      </c>
      <c r="K40" s="47">
        <v>2008</v>
      </c>
      <c r="L40" s="71">
        <v>2009</v>
      </c>
      <c r="M40" s="71">
        <v>2010</v>
      </c>
      <c r="N40" s="71">
        <v>2011</v>
      </c>
      <c r="O40" s="71">
        <v>2012</v>
      </c>
      <c r="P40" s="71">
        <v>2013</v>
      </c>
      <c r="Q40" s="71">
        <v>2014</v>
      </c>
      <c r="R40" s="71">
        <v>2015</v>
      </c>
      <c r="S40" s="71">
        <v>2016</v>
      </c>
      <c r="T40" s="71">
        <v>2017</v>
      </c>
      <c r="U40" s="71">
        <v>2018</v>
      </c>
      <c r="V40" s="44" t="s">
        <v>54</v>
      </c>
    </row>
    <row r="41" spans="1:24" x14ac:dyDescent="0.35">
      <c r="B41" t="s">
        <v>106</v>
      </c>
      <c r="C41">
        <f>C35/C38</f>
        <v>0.256707212871567</v>
      </c>
      <c r="D41">
        <f t="shared" ref="D41:U41" si="11">D35/D38</f>
        <v>0.253851271067149</v>
      </c>
      <c r="E41">
        <f t="shared" si="11"/>
        <v>0.25048044945880171</v>
      </c>
      <c r="F41">
        <f t="shared" si="11"/>
        <v>0.27606117555471188</v>
      </c>
      <c r="G41">
        <f t="shared" si="11"/>
        <v>0.28562860543974777</v>
      </c>
      <c r="H41">
        <f t="shared" si="11"/>
        <v>0.2993193514390744</v>
      </c>
      <c r="I41">
        <f t="shared" si="11"/>
        <v>0.29985600998071438</v>
      </c>
      <c r="J41">
        <f t="shared" si="11"/>
        <v>0.31421581113072872</v>
      </c>
      <c r="K41">
        <f t="shared" si="11"/>
        <v>0.33984751141967984</v>
      </c>
      <c r="L41">
        <f t="shared" si="11"/>
        <v>0.34728220913455227</v>
      </c>
      <c r="M41">
        <f t="shared" si="11"/>
        <v>0.37491733698031404</v>
      </c>
      <c r="N41">
        <f t="shared" si="11"/>
        <v>0.37713642862970237</v>
      </c>
      <c r="O41">
        <f t="shared" si="11"/>
        <v>0.40765531396554594</v>
      </c>
      <c r="P41">
        <f t="shared" si="11"/>
        <v>0.44535363265003075</v>
      </c>
      <c r="Q41">
        <f t="shared" si="11"/>
        <v>0.43989397585749895</v>
      </c>
      <c r="R41">
        <f t="shared" si="11"/>
        <v>0.46039485238367156</v>
      </c>
      <c r="S41">
        <f t="shared" si="11"/>
        <v>0.48483303771804187</v>
      </c>
      <c r="T41">
        <f t="shared" si="11"/>
        <v>0.48437209482420734</v>
      </c>
      <c r="U41">
        <f t="shared" si="11"/>
        <v>0.48463880972497814</v>
      </c>
      <c r="V41">
        <f>AVERAGE(C41:U41)</f>
        <v>0.36223395211740622</v>
      </c>
    </row>
    <row r="42" spans="1:24" x14ac:dyDescent="0.35">
      <c r="B42" t="s">
        <v>107</v>
      </c>
      <c r="C42">
        <f>C36/C38</f>
        <v>0.41163561556222283</v>
      </c>
      <c r="D42">
        <f t="shared" ref="D42:U42" si="12">D36/D38</f>
        <v>0.40012707958690691</v>
      </c>
      <c r="E42">
        <f t="shared" si="12"/>
        <v>0.40583734787300035</v>
      </c>
      <c r="F42">
        <f t="shared" si="12"/>
        <v>0.38629440549006538</v>
      </c>
      <c r="G42">
        <f t="shared" si="12"/>
        <v>0.3833903975511268</v>
      </c>
      <c r="H42">
        <f t="shared" si="12"/>
        <v>0.38913828921235322</v>
      </c>
      <c r="I42">
        <f t="shared" si="12"/>
        <v>0.38092116771175238</v>
      </c>
      <c r="J42">
        <f t="shared" si="12"/>
        <v>0.35808969675021862</v>
      </c>
      <c r="K42">
        <f t="shared" si="12"/>
        <v>0.33909648048707519</v>
      </c>
      <c r="L42">
        <f t="shared" si="12"/>
        <v>0.34191891235829031</v>
      </c>
      <c r="M42">
        <f t="shared" si="12"/>
        <v>0.3245493468385966</v>
      </c>
      <c r="N42">
        <f t="shared" si="12"/>
        <v>0.3146464225753679</v>
      </c>
      <c r="O42">
        <f t="shared" si="12"/>
        <v>0.30430520795646238</v>
      </c>
      <c r="P42">
        <f t="shared" si="12"/>
        <v>0.28159352133105464</v>
      </c>
      <c r="Q42">
        <f t="shared" si="12"/>
        <v>0.25878005253362296</v>
      </c>
      <c r="R42">
        <f t="shared" si="12"/>
        <v>0.27555511036403424</v>
      </c>
      <c r="S42">
        <f t="shared" si="12"/>
        <v>0.24688586267008727</v>
      </c>
      <c r="T42">
        <f t="shared" si="12"/>
        <v>0.250542177718861</v>
      </c>
      <c r="U42">
        <f t="shared" si="12"/>
        <v>0.22538621111275894</v>
      </c>
      <c r="V42">
        <f t="shared" ref="V42:V43" si="13">AVERAGE(C42:U42)</f>
        <v>0.33045754240441355</v>
      </c>
    </row>
    <row r="43" spans="1:24" x14ac:dyDescent="0.35">
      <c r="B43" t="s">
        <v>108</v>
      </c>
      <c r="C43">
        <f>C37/C38</f>
        <v>0.33165717156621016</v>
      </c>
      <c r="D43">
        <f t="shared" ref="D43:U43" si="14">D37/D38</f>
        <v>0.34602164934594404</v>
      </c>
      <c r="E43">
        <f t="shared" si="14"/>
        <v>0.34368220266819793</v>
      </c>
      <c r="F43">
        <f t="shared" si="14"/>
        <v>0.33764441895522268</v>
      </c>
      <c r="G43">
        <f t="shared" si="14"/>
        <v>0.33098099700912531</v>
      </c>
      <c r="H43">
        <f t="shared" si="14"/>
        <v>0.31154235934857244</v>
      </c>
      <c r="I43">
        <f t="shared" si="14"/>
        <v>0.31922282230753324</v>
      </c>
      <c r="J43">
        <f t="shared" si="14"/>
        <v>0.32769449211905266</v>
      </c>
      <c r="K43">
        <f t="shared" si="14"/>
        <v>0.32105600809324503</v>
      </c>
      <c r="L43">
        <f t="shared" si="14"/>
        <v>0.31079887850715743</v>
      </c>
      <c r="M43">
        <f t="shared" si="14"/>
        <v>0.30053331618108936</v>
      </c>
      <c r="N43">
        <f t="shared" si="14"/>
        <v>0.30821714879492984</v>
      </c>
      <c r="O43">
        <f t="shared" si="14"/>
        <v>0.28803947807799168</v>
      </c>
      <c r="P43">
        <f t="shared" si="14"/>
        <v>0.27305284601891466</v>
      </c>
      <c r="Q43">
        <f t="shared" si="14"/>
        <v>0.30132597160887808</v>
      </c>
      <c r="R43">
        <f t="shared" si="14"/>
        <v>0.26405003725229415</v>
      </c>
      <c r="S43">
        <f t="shared" si="14"/>
        <v>0.2682810996118708</v>
      </c>
      <c r="T43">
        <f t="shared" si="14"/>
        <v>0.26508572745693171</v>
      </c>
      <c r="U43">
        <f t="shared" si="14"/>
        <v>0.28997497916226278</v>
      </c>
      <c r="V43">
        <f t="shared" si="13"/>
        <v>0.30730850547818017</v>
      </c>
    </row>
    <row r="45" spans="1:24" x14ac:dyDescent="0.35">
      <c r="A45" s="29" t="s">
        <v>49</v>
      </c>
      <c r="B45" s="43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W45" s="63" t="s">
        <v>48</v>
      </c>
      <c r="X45" s="66"/>
    </row>
    <row r="46" spans="1:24" x14ac:dyDescent="0.35">
      <c r="A46" s="4" t="s">
        <v>0</v>
      </c>
      <c r="B46" s="4"/>
      <c r="C46" s="59">
        <v>2000</v>
      </c>
      <c r="D46" s="59">
        <v>2001</v>
      </c>
      <c r="E46" s="59">
        <v>2002</v>
      </c>
      <c r="F46" s="59">
        <v>2003</v>
      </c>
      <c r="G46" s="59">
        <v>2004</v>
      </c>
      <c r="H46" s="59">
        <v>2005</v>
      </c>
      <c r="I46" s="59">
        <v>2006</v>
      </c>
      <c r="J46" s="59">
        <v>2007</v>
      </c>
      <c r="K46" s="59">
        <v>2008</v>
      </c>
      <c r="L46" s="59">
        <v>2009</v>
      </c>
      <c r="M46" s="59">
        <v>2010</v>
      </c>
      <c r="N46" s="59">
        <v>2011</v>
      </c>
      <c r="O46" s="59">
        <v>2012</v>
      </c>
      <c r="P46" s="59">
        <v>2013</v>
      </c>
      <c r="Q46" s="59">
        <v>2014</v>
      </c>
      <c r="R46" s="59">
        <v>2015</v>
      </c>
      <c r="S46" s="59">
        <v>2016</v>
      </c>
      <c r="T46" s="59">
        <v>2017</v>
      </c>
      <c r="U46" s="59" t="s">
        <v>4</v>
      </c>
      <c r="W46" s="60" t="s">
        <v>39</v>
      </c>
      <c r="X46" s="60"/>
    </row>
    <row r="47" spans="1:24" x14ac:dyDescent="0.35">
      <c r="A47" s="16" t="s">
        <v>106</v>
      </c>
      <c r="B47" s="16"/>
      <c r="C47" s="16">
        <f>C35*$W$47/1000</f>
        <v>0.5767351140000001</v>
      </c>
      <c r="D47" s="16">
        <f t="shared" ref="D47:U47" si="15">D35*$W$47/1000</f>
        <v>0.61647466200000001</v>
      </c>
      <c r="E47" s="16">
        <f t="shared" si="15"/>
        <v>0.59805461400000015</v>
      </c>
      <c r="F47" s="16">
        <f t="shared" si="15"/>
        <v>0.6629511720000002</v>
      </c>
      <c r="G47" s="16">
        <f t="shared" si="15"/>
        <v>0.69825626400000007</v>
      </c>
      <c r="H47" s="16">
        <f t="shared" si="15"/>
        <v>0.75820669800000007</v>
      </c>
      <c r="I47" s="16">
        <f t="shared" si="15"/>
        <v>0.74473277400000004</v>
      </c>
      <c r="J47" s="16">
        <f t="shared" si="15"/>
        <v>0.74183332200000007</v>
      </c>
      <c r="K47" s="16">
        <f t="shared" si="15"/>
        <v>0.80655932400000008</v>
      </c>
      <c r="L47" s="16">
        <f t="shared" si="15"/>
        <v>0.80323348200000011</v>
      </c>
      <c r="M47" s="16">
        <f t="shared" si="15"/>
        <v>0.9024117960000001</v>
      </c>
      <c r="N47" s="16">
        <f t="shared" si="15"/>
        <v>0.80365987200000011</v>
      </c>
      <c r="O47" s="16">
        <f t="shared" si="15"/>
        <v>0.89942706600000011</v>
      </c>
      <c r="P47" s="16">
        <f t="shared" si="15"/>
        <v>0.9835111740000001</v>
      </c>
      <c r="Q47" s="16">
        <f t="shared" si="15"/>
        <v>0.84126747000000002</v>
      </c>
      <c r="R47" s="16">
        <f t="shared" si="15"/>
        <v>0.92185518000000011</v>
      </c>
      <c r="S47" s="16">
        <f t="shared" si="15"/>
        <v>0.96773474400000015</v>
      </c>
      <c r="T47" s="16">
        <f t="shared" si="15"/>
        <v>0.97063419600000012</v>
      </c>
      <c r="U47" s="16">
        <f t="shared" si="15"/>
        <v>0.92390185200000008</v>
      </c>
      <c r="W47" s="60">
        <v>1.83</v>
      </c>
      <c r="X47" s="60"/>
    </row>
    <row r="48" spans="1:24" x14ac:dyDescent="0.35">
      <c r="A48" s="16" t="s">
        <v>107</v>
      </c>
      <c r="B48" s="16"/>
      <c r="C48" s="16">
        <f>C36*$W$48/1000</f>
        <v>0.46998405599999998</v>
      </c>
      <c r="D48" s="16">
        <f t="shared" ref="D48:U48" si="16">D36*$W$48/1000</f>
        <v>0.49381660800000005</v>
      </c>
      <c r="E48" s="16">
        <f t="shared" si="16"/>
        <v>0.492437232</v>
      </c>
      <c r="F48" s="16">
        <f t="shared" si="16"/>
        <v>0.47144006399999999</v>
      </c>
      <c r="G48" s="16">
        <f t="shared" si="16"/>
        <v>0.47630619600000002</v>
      </c>
      <c r="H48" s="16">
        <f t="shared" si="16"/>
        <v>0.50094338400000005</v>
      </c>
      <c r="I48" s="16">
        <f t="shared" si="16"/>
        <v>0.4807891680000001</v>
      </c>
      <c r="J48" s="16">
        <f t="shared" si="16"/>
        <v>0.429637308</v>
      </c>
      <c r="K48" s="16">
        <f t="shared" si="16"/>
        <v>0.408984984</v>
      </c>
      <c r="L48" s="16">
        <f t="shared" si="16"/>
        <v>0.40189652399999998</v>
      </c>
      <c r="M48" s="16">
        <f t="shared" si="16"/>
        <v>0.39699207599999997</v>
      </c>
      <c r="N48" s="16">
        <f t="shared" si="16"/>
        <v>0.340744188</v>
      </c>
      <c r="O48" s="16">
        <f t="shared" si="16"/>
        <v>0.34120398000000007</v>
      </c>
      <c r="P48" s="16">
        <f t="shared" si="16"/>
        <v>0.31603036800000006</v>
      </c>
      <c r="Q48" s="16">
        <f t="shared" si="16"/>
        <v>0.25150622400000006</v>
      </c>
      <c r="R48" s="16">
        <f t="shared" si="16"/>
        <v>0.28039648800000005</v>
      </c>
      <c r="S48" s="16">
        <f t="shared" si="16"/>
        <v>0.25043337600000004</v>
      </c>
      <c r="T48" s="16">
        <f t="shared" si="16"/>
        <v>0.25514624400000002</v>
      </c>
      <c r="U48" s="16">
        <f t="shared" si="16"/>
        <v>0.21835686478523905</v>
      </c>
      <c r="W48" s="60">
        <v>0.93</v>
      </c>
      <c r="X48" s="60"/>
    </row>
    <row r="49" spans="1:24" x14ac:dyDescent="0.35">
      <c r="A49" s="16" t="s">
        <v>108</v>
      </c>
      <c r="B49" s="16"/>
      <c r="C49" s="16">
        <f>C37*$W$49/1000</f>
        <v>0.46417471199999993</v>
      </c>
      <c r="D49" s="16">
        <f t="shared" ref="D49:U49" si="17">D37*$W$49/1000</f>
        <v>0.52347135600000005</v>
      </c>
      <c r="E49" s="16">
        <f t="shared" si="17"/>
        <v>0.51118466399999996</v>
      </c>
      <c r="F49" s="16">
        <f t="shared" si="17"/>
        <v>0.50511416399999998</v>
      </c>
      <c r="G49" s="16">
        <f t="shared" si="17"/>
        <v>0.5040457559999999</v>
      </c>
      <c r="H49" s="16">
        <f t="shared" si="17"/>
        <v>0.49161337199999999</v>
      </c>
      <c r="I49" s="16">
        <f t="shared" si="17"/>
        <v>0.4938958799999999</v>
      </c>
      <c r="J49" s="16">
        <f t="shared" si="17"/>
        <v>0.48194913599999994</v>
      </c>
      <c r="K49" s="16">
        <f t="shared" si="17"/>
        <v>0.47466453599999991</v>
      </c>
      <c r="L49" s="16">
        <f t="shared" si="17"/>
        <v>0.44780864399999998</v>
      </c>
      <c r="M49" s="16">
        <f t="shared" si="17"/>
        <v>0.45062535599999998</v>
      </c>
      <c r="N49" s="16">
        <f t="shared" si="17"/>
        <v>0.40915169999999995</v>
      </c>
      <c r="O49" s="16">
        <f t="shared" si="17"/>
        <v>0.39589372799999994</v>
      </c>
      <c r="P49" s="16">
        <f t="shared" si="17"/>
        <v>0.37564253999999991</v>
      </c>
      <c r="Q49" s="16">
        <f t="shared" si="17"/>
        <v>0.35898508799999995</v>
      </c>
      <c r="R49" s="16">
        <f t="shared" si="17"/>
        <v>0.32936104799999999</v>
      </c>
      <c r="S49" s="16">
        <f t="shared" si="17"/>
        <v>0.33358611599999993</v>
      </c>
      <c r="T49" s="16">
        <f t="shared" si="17"/>
        <v>0.33091509599999996</v>
      </c>
      <c r="U49" s="16">
        <f t="shared" si="17"/>
        <v>0.34436732399999992</v>
      </c>
      <c r="W49" s="60">
        <v>1.1399999999999999</v>
      </c>
      <c r="X49" s="60"/>
    </row>
    <row r="50" spans="1:24" x14ac:dyDescent="0.35">
      <c r="A50" s="16"/>
      <c r="B50" s="28" t="s">
        <v>1</v>
      </c>
      <c r="C50" s="28">
        <f t="shared" ref="C50:U50" si="18">SUM(C47:C49)</f>
        <v>1.510893882</v>
      </c>
      <c r="D50" s="28">
        <f t="shared" si="18"/>
        <v>1.6337626260000002</v>
      </c>
      <c r="E50" s="28">
        <f t="shared" si="18"/>
        <v>1.6016765100000001</v>
      </c>
      <c r="F50" s="28">
        <f t="shared" si="18"/>
        <v>1.6395054</v>
      </c>
      <c r="G50" s="28">
        <f t="shared" si="18"/>
        <v>1.6786082160000002</v>
      </c>
      <c r="H50" s="28">
        <f t="shared" si="18"/>
        <v>1.7507634540000001</v>
      </c>
      <c r="I50" s="28">
        <f t="shared" si="18"/>
        <v>1.719417822</v>
      </c>
      <c r="J50" s="28">
        <f t="shared" si="18"/>
        <v>1.6534197659999998</v>
      </c>
      <c r="K50" s="28">
        <f t="shared" si="18"/>
        <v>1.690208844</v>
      </c>
      <c r="L50" s="28">
        <f t="shared" si="18"/>
        <v>1.6529386500000001</v>
      </c>
      <c r="M50" s="28">
        <f t="shared" si="18"/>
        <v>1.750029228</v>
      </c>
      <c r="N50" s="28">
        <f t="shared" si="18"/>
        <v>1.5535557600000001</v>
      </c>
      <c r="O50" s="28">
        <f t="shared" si="18"/>
        <v>1.6365247740000002</v>
      </c>
      <c r="P50" s="28">
        <f t="shared" si="18"/>
        <v>1.6751840819999999</v>
      </c>
      <c r="Q50" s="28">
        <f t="shared" si="18"/>
        <v>1.4517587820000002</v>
      </c>
      <c r="R50" s="28">
        <f t="shared" si="18"/>
        <v>1.5316127160000002</v>
      </c>
      <c r="S50" s="28">
        <f t="shared" si="18"/>
        <v>1.5517542360000001</v>
      </c>
      <c r="T50" s="28">
        <f t="shared" si="18"/>
        <v>1.5566955360000001</v>
      </c>
      <c r="U50" s="28">
        <f t="shared" si="18"/>
        <v>1.486626040785239</v>
      </c>
      <c r="W50" s="60"/>
      <c r="X50" s="60"/>
    </row>
    <row r="52" spans="1:24" x14ac:dyDescent="0.35">
      <c r="A52" s="10" t="s">
        <v>52</v>
      </c>
    </row>
    <row r="54" spans="1:24" x14ac:dyDescent="0.35">
      <c r="A54" s="29" t="s">
        <v>55</v>
      </c>
      <c r="B54" s="43"/>
    </row>
    <row r="55" spans="1:24" x14ac:dyDescent="0.35">
      <c r="A55" s="4" t="s">
        <v>0</v>
      </c>
      <c r="B55" s="5"/>
      <c r="C55" s="4">
        <v>2018</v>
      </c>
      <c r="D55" s="4">
        <v>2017</v>
      </c>
      <c r="E55" s="4">
        <v>2016</v>
      </c>
      <c r="F55" s="4">
        <v>2015</v>
      </c>
      <c r="G55" s="4">
        <v>2014</v>
      </c>
      <c r="H55" s="4">
        <v>2013</v>
      </c>
      <c r="I55" s="4">
        <v>2012</v>
      </c>
      <c r="J55" s="4">
        <v>2011</v>
      </c>
      <c r="K55" s="4">
        <v>2010</v>
      </c>
      <c r="L55" s="4">
        <v>2009</v>
      </c>
      <c r="M55" s="4">
        <v>2008</v>
      </c>
      <c r="N55" s="4">
        <v>2007</v>
      </c>
      <c r="O55" s="4">
        <v>2006</v>
      </c>
      <c r="P55" s="4">
        <v>2005</v>
      </c>
      <c r="Q55" s="4">
        <v>2004</v>
      </c>
      <c r="R55" s="4">
        <v>2003</v>
      </c>
      <c r="S55" s="4">
        <v>2002</v>
      </c>
      <c r="T55" s="4">
        <v>2001</v>
      </c>
      <c r="U55" s="4">
        <v>2000</v>
      </c>
      <c r="W55" s="63" t="s">
        <v>120</v>
      </c>
      <c r="X55" s="66"/>
    </row>
    <row r="56" spans="1:24" x14ac:dyDescent="0.35">
      <c r="C56" s="30">
        <f>C24+U50</f>
        <v>1149874.8262937004</v>
      </c>
      <c r="D56" s="30">
        <f>T50+D24</f>
        <v>1209167.9948646091</v>
      </c>
      <c r="E56" s="30">
        <f>S50+E24</f>
        <v>1203406.0251426515</v>
      </c>
      <c r="F56" s="30">
        <f>R50+F24</f>
        <v>1217696.008171645</v>
      </c>
      <c r="G56" s="30">
        <f>Q50+G24</f>
        <v>1168897.2674742918</v>
      </c>
      <c r="H56" s="30">
        <f>P50+H24</f>
        <v>1345247.2646406339</v>
      </c>
      <c r="I56" s="30">
        <f>O50+I24</f>
        <v>1348592.3340967139</v>
      </c>
      <c r="J56" s="30">
        <f>N50+J24</f>
        <v>1316680.2517853847</v>
      </c>
      <c r="K56" s="30">
        <f>M50+K24</f>
        <v>1489055.2856522719</v>
      </c>
      <c r="L56" s="30">
        <f>L50+L24</f>
        <v>1445223.7228185595</v>
      </c>
      <c r="M56" s="30">
        <f>K50+M24</f>
        <v>1486631.1449438992</v>
      </c>
      <c r="N56" s="30">
        <f>J50+N24</f>
        <v>1492692.7641784567</v>
      </c>
      <c r="O56" s="30">
        <f>I50+O24</f>
        <v>1579186.7235749117</v>
      </c>
      <c r="P56" s="30">
        <f>H50+P24</f>
        <v>1611423.9326020388</v>
      </c>
      <c r="Q56" s="30">
        <f>G50+Q24</f>
        <v>1562056.7781560181</v>
      </c>
      <c r="R56" s="30">
        <f>F50+R24</f>
        <v>1539482.9608116352</v>
      </c>
      <c r="S56" s="30">
        <f>S24+E50</f>
        <v>1544428.5928735638</v>
      </c>
      <c r="T56" s="30">
        <f>D50+T24</f>
        <v>1568959.9100942248</v>
      </c>
      <c r="U56" s="30">
        <f>C50+U24</f>
        <v>1450687.3770031789</v>
      </c>
      <c r="W56" s="75" t="s">
        <v>106</v>
      </c>
      <c r="X56" s="75">
        <v>0.36223395211740622</v>
      </c>
    </row>
    <row r="57" spans="1:24" x14ac:dyDescent="0.35">
      <c r="W57" s="75" t="s">
        <v>107</v>
      </c>
      <c r="X57" s="75">
        <v>0.33045754240441355</v>
      </c>
    </row>
    <row r="58" spans="1:24" x14ac:dyDescent="0.35">
      <c r="W58" s="75" t="s">
        <v>108</v>
      </c>
      <c r="X58" s="75">
        <v>0.30730850547818017</v>
      </c>
    </row>
    <row r="59" spans="1:24" x14ac:dyDescent="0.35">
      <c r="W59" s="11"/>
    </row>
    <row r="60" spans="1:24" x14ac:dyDescent="0.35">
      <c r="W60" s="12"/>
    </row>
    <row r="62" spans="1:24" x14ac:dyDescent="0.35">
      <c r="A62" s="10" t="s">
        <v>96</v>
      </c>
    </row>
    <row r="63" spans="1:24" x14ac:dyDescent="0.35">
      <c r="A63" s="79" t="s">
        <v>50</v>
      </c>
      <c r="B63" s="79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W63" s="63" t="s">
        <v>51</v>
      </c>
      <c r="X63" s="66"/>
    </row>
    <row r="64" spans="1:24" x14ac:dyDescent="0.35">
      <c r="A64" s="4" t="s">
        <v>0</v>
      </c>
      <c r="B64" s="5"/>
      <c r="C64" s="4">
        <v>2018</v>
      </c>
      <c r="D64" s="4">
        <v>2017</v>
      </c>
      <c r="E64" s="4">
        <v>2016</v>
      </c>
      <c r="F64" s="4">
        <v>2015</v>
      </c>
      <c r="G64" s="4">
        <v>2014</v>
      </c>
      <c r="H64" s="4">
        <v>2013</v>
      </c>
      <c r="I64" s="4">
        <v>2012</v>
      </c>
      <c r="J64" s="4">
        <v>2011</v>
      </c>
      <c r="K64" s="4">
        <v>2010</v>
      </c>
      <c r="L64" s="4">
        <v>2009</v>
      </c>
      <c r="M64" s="4">
        <v>2008</v>
      </c>
      <c r="N64" s="4">
        <v>2007</v>
      </c>
      <c r="O64" s="4">
        <v>2006</v>
      </c>
      <c r="P64" s="4">
        <v>2005</v>
      </c>
      <c r="Q64" s="4">
        <v>2004</v>
      </c>
      <c r="R64" s="4">
        <v>2003</v>
      </c>
      <c r="S64" s="4">
        <v>2002</v>
      </c>
      <c r="T64" s="4">
        <v>2001</v>
      </c>
      <c r="U64" s="4">
        <v>2000</v>
      </c>
      <c r="W64" s="72" t="s">
        <v>107</v>
      </c>
      <c r="X64" s="73" t="s">
        <v>35</v>
      </c>
    </row>
    <row r="65" spans="1:24" x14ac:dyDescent="0.35">
      <c r="A65" s="6"/>
      <c r="B65" s="6" t="s">
        <v>101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W65" s="72" t="s">
        <v>108</v>
      </c>
      <c r="X65" s="73" t="s">
        <v>35</v>
      </c>
    </row>
    <row r="66" spans="1:24" x14ac:dyDescent="0.35">
      <c r="A66" s="24"/>
      <c r="B66" s="29" t="s">
        <v>56</v>
      </c>
      <c r="C66" s="36">
        <f>C56-(C56*$X$56*$X$66)</f>
        <v>1070735.3227676507</v>
      </c>
      <c r="D66" s="36">
        <f t="shared" ref="D66:U66" si="19">D56-(D56*$X$56*$X$66)</f>
        <v>1125947.6715694086</v>
      </c>
      <c r="E66" s="36">
        <f t="shared" si="19"/>
        <v>1120582.2662496804</v>
      </c>
      <c r="F66" s="36">
        <f t="shared" si="19"/>
        <v>1133888.7490433003</v>
      </c>
      <c r="G66" s="36">
        <f t="shared" si="19"/>
        <v>1088448.5548791664</v>
      </c>
      <c r="H66" s="36">
        <f t="shared" si="19"/>
        <v>1252661.3603239115</v>
      </c>
      <c r="I66" s="36">
        <f t="shared" si="19"/>
        <v>1255776.2072114467</v>
      </c>
      <c r="J66" s="36">
        <f t="shared" si="19"/>
        <v>1226060.456442344</v>
      </c>
      <c r="K66" s="36">
        <f t="shared" si="19"/>
        <v>1386571.8732540761</v>
      </c>
      <c r="L66" s="36">
        <f t="shared" si="19"/>
        <v>1345756.9936645839</v>
      </c>
      <c r="M66" s="36">
        <f t="shared" si="19"/>
        <v>1384314.5726988672</v>
      </c>
      <c r="N66" s="36">
        <f t="shared" si="19"/>
        <v>1389959.0043180273</v>
      </c>
      <c r="O66" s="36">
        <f t="shared" si="19"/>
        <v>1470500.0644526549</v>
      </c>
      <c r="P66" s="36">
        <f t="shared" si="19"/>
        <v>1500518.565269867</v>
      </c>
      <c r="Q66" s="36">
        <f t="shared" si="19"/>
        <v>1454549.078121203</v>
      </c>
      <c r="R66" s="36">
        <f t="shared" si="19"/>
        <v>1433528.8913603164</v>
      </c>
      <c r="S66" s="36">
        <f t="shared" si="19"/>
        <v>1438134.1430112177</v>
      </c>
      <c r="T66" s="36">
        <f t="shared" si="19"/>
        <v>1460977.1057942566</v>
      </c>
      <c r="U66" s="36">
        <f t="shared" si="19"/>
        <v>1350844.6148500268</v>
      </c>
      <c r="W66" s="74" t="s">
        <v>106</v>
      </c>
      <c r="X66" s="73">
        <v>0.19</v>
      </c>
    </row>
    <row r="67" spans="1:24" x14ac:dyDescent="0.35">
      <c r="A67" s="33"/>
      <c r="B67" s="34"/>
      <c r="W67" s="11"/>
      <c r="X67" s="19"/>
    </row>
    <row r="68" spans="1:24" x14ac:dyDescent="0.35">
      <c r="A68" s="35"/>
      <c r="B68" s="34"/>
      <c r="W68" s="12"/>
      <c r="X68" s="19"/>
    </row>
    <row r="69" spans="1:24" x14ac:dyDescent="0.35">
      <c r="A69" s="35"/>
      <c r="B69" s="34"/>
    </row>
    <row r="70" spans="1:24" ht="18.5" x14ac:dyDescent="0.45">
      <c r="A70" s="37" t="s">
        <v>58</v>
      </c>
    </row>
    <row r="73" spans="1:24" x14ac:dyDescent="0.35">
      <c r="A73" s="38" t="s">
        <v>59</v>
      </c>
    </row>
    <row r="75" spans="1:24" x14ac:dyDescent="0.35">
      <c r="A75" s="40" t="s">
        <v>67</v>
      </c>
      <c r="B75" s="41"/>
      <c r="C75" s="42" t="s">
        <v>3</v>
      </c>
      <c r="D75" s="42" t="s">
        <v>4</v>
      </c>
      <c r="E75" s="42" t="s">
        <v>5</v>
      </c>
      <c r="F75" s="42" t="s">
        <v>6</v>
      </c>
      <c r="G75" s="42" t="s">
        <v>7</v>
      </c>
      <c r="H75" s="42" t="s">
        <v>8</v>
      </c>
      <c r="I75" s="42" t="s">
        <v>9</v>
      </c>
      <c r="J75" s="42" t="s">
        <v>10</v>
      </c>
      <c r="K75" s="42" t="s">
        <v>11</v>
      </c>
      <c r="L75" s="42" t="s">
        <v>12</v>
      </c>
      <c r="M75" s="42" t="s">
        <v>13</v>
      </c>
      <c r="N75" s="42" t="s">
        <v>14</v>
      </c>
      <c r="O75" s="42" t="s">
        <v>15</v>
      </c>
      <c r="P75" s="42" t="s">
        <v>16</v>
      </c>
      <c r="Q75" s="42" t="s">
        <v>17</v>
      </c>
      <c r="R75" s="42" t="s">
        <v>18</v>
      </c>
      <c r="S75" s="42" t="s">
        <v>19</v>
      </c>
      <c r="T75" s="42" t="s">
        <v>20</v>
      </c>
      <c r="U75" s="42" t="s">
        <v>21</v>
      </c>
      <c r="V75" s="42" t="s">
        <v>22</v>
      </c>
    </row>
    <row r="76" spans="1:24" x14ac:dyDescent="0.35">
      <c r="A76" s="2" t="s">
        <v>111</v>
      </c>
      <c r="B76" s="2" t="s">
        <v>60</v>
      </c>
      <c r="C76" s="39">
        <v>2763</v>
      </c>
      <c r="D76" s="39">
        <v>2755</v>
      </c>
      <c r="E76" s="39">
        <v>2652</v>
      </c>
      <c r="F76" s="39">
        <v>2676</v>
      </c>
      <c r="G76" s="39">
        <v>2703</v>
      </c>
      <c r="H76" s="39">
        <v>2684</v>
      </c>
      <c r="I76" s="39">
        <v>2560</v>
      </c>
      <c r="J76" s="39">
        <v>2562</v>
      </c>
      <c r="K76" s="39">
        <v>2601</v>
      </c>
      <c r="L76" s="39">
        <v>2621</v>
      </c>
      <c r="M76" s="39">
        <v>2801</v>
      </c>
      <c r="N76" s="39">
        <v>2749</v>
      </c>
      <c r="O76" s="39">
        <v>2599</v>
      </c>
      <c r="P76" s="39">
        <v>2522</v>
      </c>
      <c r="Q76" s="39">
        <v>2522</v>
      </c>
      <c r="R76" s="39">
        <v>2463</v>
      </c>
      <c r="S76" s="39">
        <v>2512</v>
      </c>
      <c r="T76" s="39">
        <v>2636</v>
      </c>
      <c r="U76" s="39">
        <v>2744</v>
      </c>
      <c r="V76" s="39">
        <v>2660</v>
      </c>
    </row>
    <row r="77" spans="1:24" x14ac:dyDescent="0.35">
      <c r="A77" s="2" t="s">
        <v>111</v>
      </c>
      <c r="B77" s="2" t="s">
        <v>62</v>
      </c>
      <c r="C77" s="39">
        <v>1268</v>
      </c>
      <c r="D77" s="39">
        <v>1221</v>
      </c>
      <c r="E77" s="39">
        <v>1194</v>
      </c>
      <c r="F77" s="39">
        <v>1216</v>
      </c>
      <c r="G77" s="39">
        <v>1077</v>
      </c>
      <c r="H77" s="39">
        <v>1257</v>
      </c>
      <c r="I77" s="39">
        <v>1389</v>
      </c>
      <c r="J77" s="39">
        <v>1484</v>
      </c>
      <c r="K77" s="39">
        <v>1432</v>
      </c>
      <c r="L77" s="39">
        <v>1922</v>
      </c>
      <c r="M77" s="39">
        <v>1756</v>
      </c>
      <c r="N77" s="39">
        <v>1915</v>
      </c>
      <c r="O77" s="39">
        <v>1684</v>
      </c>
      <c r="P77" s="39">
        <v>1734</v>
      </c>
      <c r="Q77" s="39">
        <v>1651</v>
      </c>
      <c r="R77" s="39">
        <v>1663</v>
      </c>
      <c r="S77" s="39">
        <v>1711</v>
      </c>
      <c r="T77" s="39">
        <v>1595</v>
      </c>
      <c r="U77" s="39">
        <v>1585</v>
      </c>
      <c r="V77" s="39">
        <v>1465</v>
      </c>
    </row>
    <row r="78" spans="1:24" x14ac:dyDescent="0.35">
      <c r="A78" s="2" t="s">
        <v>111</v>
      </c>
      <c r="B78" s="2" t="s">
        <v>63</v>
      </c>
      <c r="C78" s="39">
        <v>2344</v>
      </c>
      <c r="D78" s="39">
        <v>2228</v>
      </c>
      <c r="E78" s="39">
        <v>1943</v>
      </c>
      <c r="F78" s="39">
        <v>1833</v>
      </c>
      <c r="G78" s="39">
        <v>1729</v>
      </c>
      <c r="H78" s="39">
        <v>2419</v>
      </c>
      <c r="I78" s="39">
        <v>2370</v>
      </c>
      <c r="J78" s="39">
        <v>1749</v>
      </c>
      <c r="K78" s="39">
        <v>1724</v>
      </c>
      <c r="L78" s="39">
        <v>2071</v>
      </c>
      <c r="M78" s="39">
        <v>2246</v>
      </c>
      <c r="N78" s="39">
        <v>2236</v>
      </c>
      <c r="O78" s="39">
        <v>2198</v>
      </c>
      <c r="P78" s="39">
        <v>2070</v>
      </c>
      <c r="Q78" s="39">
        <v>2128</v>
      </c>
      <c r="R78" s="39">
        <v>2163</v>
      </c>
      <c r="S78" s="39">
        <v>2397</v>
      </c>
      <c r="T78" s="39">
        <v>1950</v>
      </c>
      <c r="U78" s="39">
        <v>2310</v>
      </c>
      <c r="V78" s="39">
        <v>2003</v>
      </c>
    </row>
    <row r="79" spans="1:24" x14ac:dyDescent="0.35">
      <c r="A79" s="2" t="s">
        <v>111</v>
      </c>
      <c r="B79" s="2" t="s">
        <v>64</v>
      </c>
      <c r="C79" s="39">
        <v>268</v>
      </c>
      <c r="D79" s="39">
        <v>195</v>
      </c>
      <c r="E79" s="39">
        <v>136</v>
      </c>
      <c r="F79" s="39">
        <v>213</v>
      </c>
      <c r="G79" s="39">
        <v>160</v>
      </c>
      <c r="H79" s="39">
        <v>150</v>
      </c>
      <c r="I79" s="39">
        <v>216</v>
      </c>
      <c r="J79" s="39">
        <v>189</v>
      </c>
      <c r="K79" s="39">
        <v>215</v>
      </c>
      <c r="L79" s="39">
        <v>237</v>
      </c>
      <c r="M79" s="39">
        <v>256</v>
      </c>
      <c r="N79" s="39">
        <v>203</v>
      </c>
      <c r="O79" s="39">
        <v>154</v>
      </c>
      <c r="P79" s="39">
        <v>221</v>
      </c>
      <c r="Q79" s="39">
        <v>172</v>
      </c>
      <c r="R79" s="39">
        <v>173</v>
      </c>
      <c r="S79" s="39">
        <v>229</v>
      </c>
      <c r="T79" s="39">
        <v>192</v>
      </c>
      <c r="U79" s="39">
        <v>127</v>
      </c>
      <c r="V79" s="39">
        <v>66</v>
      </c>
    </row>
    <row r="80" spans="1:24" x14ac:dyDescent="0.35">
      <c r="A80" s="2" t="s">
        <v>111</v>
      </c>
      <c r="B80" s="2" t="s">
        <v>65</v>
      </c>
      <c r="C80" s="39">
        <v>1259</v>
      </c>
      <c r="D80" s="39">
        <v>1247</v>
      </c>
      <c r="E80" s="39">
        <v>1220</v>
      </c>
      <c r="F80" s="39">
        <v>1228</v>
      </c>
      <c r="G80" s="39">
        <v>1297</v>
      </c>
      <c r="H80" s="39">
        <v>1295</v>
      </c>
      <c r="I80" s="39">
        <v>1373</v>
      </c>
      <c r="J80" s="39">
        <v>1324</v>
      </c>
      <c r="K80" s="39">
        <v>1326</v>
      </c>
      <c r="L80" s="39">
        <v>1464</v>
      </c>
      <c r="M80" s="39">
        <v>1979</v>
      </c>
      <c r="N80" s="39">
        <v>2257</v>
      </c>
      <c r="O80" s="39">
        <v>2591</v>
      </c>
      <c r="P80" s="39">
        <v>2663</v>
      </c>
      <c r="Q80" s="39">
        <v>3050</v>
      </c>
      <c r="R80" s="39">
        <v>1640</v>
      </c>
      <c r="S80" s="39">
        <v>3658</v>
      </c>
      <c r="T80" s="39">
        <v>3324</v>
      </c>
      <c r="U80" s="39">
        <v>3067</v>
      </c>
      <c r="V80" s="39">
        <v>4369</v>
      </c>
    </row>
    <row r="81" spans="1:22" x14ac:dyDescent="0.35">
      <c r="A81" s="2" t="s">
        <v>111</v>
      </c>
      <c r="B81" s="2" t="s">
        <v>66</v>
      </c>
      <c r="C81" s="39">
        <v>51865</v>
      </c>
      <c r="D81" s="39">
        <v>50362</v>
      </c>
      <c r="E81" s="39">
        <v>50439</v>
      </c>
      <c r="F81" s="39">
        <v>20645</v>
      </c>
      <c r="G81" s="39">
        <v>8051</v>
      </c>
      <c r="H81" s="39">
        <v>7915</v>
      </c>
      <c r="I81" s="39">
        <v>7166</v>
      </c>
      <c r="J81" s="39">
        <v>6250</v>
      </c>
      <c r="K81" s="39">
        <v>6387</v>
      </c>
      <c r="L81" s="39">
        <v>8380</v>
      </c>
      <c r="M81" s="39">
        <v>9541</v>
      </c>
      <c r="N81" s="39">
        <v>9709</v>
      </c>
      <c r="O81" s="39">
        <v>10381</v>
      </c>
      <c r="P81" s="39">
        <v>10042</v>
      </c>
      <c r="Q81" s="39">
        <v>10577</v>
      </c>
      <c r="R81" s="39">
        <v>11219</v>
      </c>
      <c r="S81" s="39">
        <v>12368</v>
      </c>
      <c r="T81" s="39">
        <v>12327</v>
      </c>
      <c r="U81" s="39">
        <v>8284</v>
      </c>
      <c r="V81" s="39">
        <v>8112</v>
      </c>
    </row>
    <row r="83" spans="1:22" x14ac:dyDescent="0.35">
      <c r="A83" s="40" t="s">
        <v>68</v>
      </c>
      <c r="B83" s="41"/>
      <c r="C83" s="42">
        <v>2019</v>
      </c>
      <c r="D83" s="42">
        <v>2018</v>
      </c>
      <c r="E83" s="42">
        <v>2017</v>
      </c>
      <c r="F83" s="42">
        <v>2016</v>
      </c>
      <c r="G83" s="42">
        <v>2015</v>
      </c>
      <c r="H83" s="42">
        <v>2014</v>
      </c>
      <c r="I83" s="42">
        <v>2013</v>
      </c>
      <c r="J83" s="42">
        <v>2012</v>
      </c>
      <c r="K83" s="42">
        <v>2011</v>
      </c>
      <c r="L83" s="42">
        <v>2010</v>
      </c>
      <c r="M83" s="42">
        <v>2009</v>
      </c>
      <c r="N83" s="42">
        <v>2008</v>
      </c>
      <c r="O83" s="42">
        <v>2007</v>
      </c>
      <c r="P83" s="42">
        <v>2006</v>
      </c>
      <c r="Q83" s="42">
        <v>2005</v>
      </c>
      <c r="R83" s="42">
        <v>2004</v>
      </c>
      <c r="S83" s="42">
        <v>2003</v>
      </c>
      <c r="T83" s="42">
        <v>2002</v>
      </c>
      <c r="U83" s="42">
        <v>2001</v>
      </c>
      <c r="V83" s="42">
        <v>2000</v>
      </c>
    </row>
    <row r="84" spans="1:22" x14ac:dyDescent="0.35">
      <c r="A84" s="2" t="s">
        <v>111</v>
      </c>
      <c r="B84" s="2" t="s">
        <v>69</v>
      </c>
      <c r="C84">
        <v>499480</v>
      </c>
      <c r="D84">
        <v>495249</v>
      </c>
      <c r="E84">
        <v>489524</v>
      </c>
      <c r="F84">
        <v>484736</v>
      </c>
      <c r="G84">
        <v>477385</v>
      </c>
      <c r="H84">
        <v>469433</v>
      </c>
      <c r="I84">
        <v>463101</v>
      </c>
      <c r="J84">
        <v>460534</v>
      </c>
      <c r="K84">
        <v>457715</v>
      </c>
      <c r="L84">
        <v>453292</v>
      </c>
      <c r="M84">
        <v>446106</v>
      </c>
      <c r="N84">
        <v>438177</v>
      </c>
      <c r="O84">
        <v>433235</v>
      </c>
      <c r="P84">
        <v>430638</v>
      </c>
      <c r="Q84">
        <v>427396</v>
      </c>
      <c r="R84">
        <v>423993</v>
      </c>
      <c r="S84">
        <v>418747</v>
      </c>
      <c r="T84">
        <v>413618</v>
      </c>
      <c r="U84">
        <v>408146</v>
      </c>
      <c r="V84">
        <v>403067</v>
      </c>
    </row>
    <row r="86" spans="1:22" x14ac:dyDescent="0.35">
      <c r="A86" s="40" t="s">
        <v>70</v>
      </c>
      <c r="B86" s="41"/>
    </row>
    <row r="87" spans="1:22" x14ac:dyDescent="0.35">
      <c r="A87" t="s">
        <v>68</v>
      </c>
      <c r="B87">
        <v>0.25</v>
      </c>
    </row>
    <row r="88" spans="1:22" x14ac:dyDescent="0.35">
      <c r="A88" t="s">
        <v>71</v>
      </c>
      <c r="B88">
        <v>2.4500000000000002</v>
      </c>
    </row>
    <row r="89" spans="1:22" x14ac:dyDescent="0.35">
      <c r="A89" t="s">
        <v>72</v>
      </c>
      <c r="B89">
        <v>0.2</v>
      </c>
    </row>
    <row r="90" spans="1:22" x14ac:dyDescent="0.35">
      <c r="A90" t="s">
        <v>73</v>
      </c>
      <c r="B90">
        <v>1.84</v>
      </c>
    </row>
    <row r="91" spans="1:22" x14ac:dyDescent="0.35">
      <c r="A91" t="s">
        <v>74</v>
      </c>
      <c r="B91">
        <v>0.25</v>
      </c>
    </row>
    <row r="92" spans="1:22" x14ac:dyDescent="0.35">
      <c r="A92" t="s">
        <v>75</v>
      </c>
      <c r="B92">
        <v>0.01</v>
      </c>
    </row>
    <row r="94" spans="1:22" x14ac:dyDescent="0.35">
      <c r="A94" s="40" t="s">
        <v>76</v>
      </c>
      <c r="B94" s="40"/>
      <c r="C94" s="42">
        <v>2019</v>
      </c>
      <c r="D94" s="42">
        <v>2018</v>
      </c>
      <c r="E94" s="42">
        <v>2017</v>
      </c>
      <c r="F94" s="42">
        <v>2016</v>
      </c>
      <c r="G94" s="42">
        <v>2015</v>
      </c>
      <c r="H94" s="42">
        <v>2014</v>
      </c>
      <c r="I94" s="42">
        <v>2013</v>
      </c>
      <c r="J94" s="42">
        <v>2012</v>
      </c>
      <c r="K94" s="42">
        <v>2011</v>
      </c>
      <c r="L94" s="42">
        <v>2010</v>
      </c>
      <c r="M94" s="42">
        <v>2009</v>
      </c>
      <c r="N94" s="42">
        <v>2008</v>
      </c>
      <c r="O94" s="42">
        <v>2007</v>
      </c>
      <c r="P94" s="42">
        <v>2006</v>
      </c>
      <c r="Q94" s="42">
        <v>2005</v>
      </c>
      <c r="R94" s="42">
        <v>2004</v>
      </c>
      <c r="S94" s="42">
        <v>2003</v>
      </c>
      <c r="T94" s="42">
        <v>2002</v>
      </c>
      <c r="U94" s="42">
        <v>2001</v>
      </c>
      <c r="V94" s="42">
        <v>2000</v>
      </c>
    </row>
    <row r="95" spans="1:22" x14ac:dyDescent="0.35">
      <c r="B95" t="s">
        <v>68</v>
      </c>
      <c r="C95">
        <f>C84*$B$87</f>
        <v>124870</v>
      </c>
      <c r="D95">
        <f t="shared" ref="D95:V95" si="20">D84*$B$87</f>
        <v>123812.25</v>
      </c>
      <c r="E95">
        <f t="shared" si="20"/>
        <v>122381</v>
      </c>
      <c r="F95">
        <f t="shared" si="20"/>
        <v>121184</v>
      </c>
      <c r="G95">
        <f t="shared" si="20"/>
        <v>119346.25</v>
      </c>
      <c r="H95">
        <f t="shared" si="20"/>
        <v>117358.25</v>
      </c>
      <c r="I95">
        <f t="shared" si="20"/>
        <v>115775.25</v>
      </c>
      <c r="J95">
        <f t="shared" si="20"/>
        <v>115133.5</v>
      </c>
      <c r="K95">
        <f t="shared" si="20"/>
        <v>114428.75</v>
      </c>
      <c r="L95">
        <f t="shared" si="20"/>
        <v>113323</v>
      </c>
      <c r="M95">
        <f t="shared" si="20"/>
        <v>111526.5</v>
      </c>
      <c r="N95">
        <f t="shared" si="20"/>
        <v>109544.25</v>
      </c>
      <c r="O95">
        <f t="shared" si="20"/>
        <v>108308.75</v>
      </c>
      <c r="P95">
        <f t="shared" si="20"/>
        <v>107659.5</v>
      </c>
      <c r="Q95">
        <f t="shared" si="20"/>
        <v>106849</v>
      </c>
      <c r="R95">
        <f t="shared" si="20"/>
        <v>105998.25</v>
      </c>
      <c r="S95">
        <f t="shared" si="20"/>
        <v>104686.75</v>
      </c>
      <c r="T95">
        <f t="shared" si="20"/>
        <v>103404.5</v>
      </c>
      <c r="U95">
        <f t="shared" si="20"/>
        <v>102036.5</v>
      </c>
      <c r="V95">
        <f t="shared" si="20"/>
        <v>100766.75</v>
      </c>
    </row>
    <row r="96" spans="1:22" x14ac:dyDescent="0.35">
      <c r="B96" t="s">
        <v>71</v>
      </c>
      <c r="C96">
        <f>C76*$B$88</f>
        <v>6769.35</v>
      </c>
      <c r="D96">
        <f t="shared" ref="D96:V96" si="21">D76*$B$88</f>
        <v>6749.7500000000009</v>
      </c>
      <c r="E96">
        <f t="shared" si="21"/>
        <v>6497.4000000000005</v>
      </c>
      <c r="F96">
        <f t="shared" si="21"/>
        <v>6556.2000000000007</v>
      </c>
      <c r="G96">
        <f t="shared" si="21"/>
        <v>6622.35</v>
      </c>
      <c r="H96">
        <f t="shared" si="21"/>
        <v>6575.8</v>
      </c>
      <c r="I96">
        <f t="shared" si="21"/>
        <v>6272</v>
      </c>
      <c r="J96">
        <f t="shared" si="21"/>
        <v>6276.9000000000005</v>
      </c>
      <c r="K96">
        <f t="shared" si="21"/>
        <v>6372.4500000000007</v>
      </c>
      <c r="L96">
        <f t="shared" si="21"/>
        <v>6421.4500000000007</v>
      </c>
      <c r="M96">
        <f t="shared" si="21"/>
        <v>6862.4500000000007</v>
      </c>
      <c r="N96">
        <f t="shared" si="21"/>
        <v>6735.05</v>
      </c>
      <c r="O96">
        <f t="shared" si="21"/>
        <v>6367.55</v>
      </c>
      <c r="P96">
        <f t="shared" si="21"/>
        <v>6178.9000000000005</v>
      </c>
      <c r="Q96">
        <f t="shared" si="21"/>
        <v>6178.9000000000005</v>
      </c>
      <c r="R96">
        <f t="shared" si="21"/>
        <v>6034.35</v>
      </c>
      <c r="S96">
        <f t="shared" si="21"/>
        <v>6154.4000000000005</v>
      </c>
      <c r="T96">
        <f t="shared" si="21"/>
        <v>6458.2000000000007</v>
      </c>
      <c r="U96">
        <f t="shared" si="21"/>
        <v>6722.8</v>
      </c>
      <c r="V96">
        <f t="shared" si="21"/>
        <v>6517.0000000000009</v>
      </c>
    </row>
    <row r="97" spans="1:22" x14ac:dyDescent="0.35">
      <c r="B97" t="s">
        <v>72</v>
      </c>
      <c r="C97">
        <f>C78*$B$89</f>
        <v>468.8</v>
      </c>
      <c r="D97">
        <f t="shared" ref="D97:V97" si="22">D78*$B$89</f>
        <v>445.6</v>
      </c>
      <c r="E97">
        <f t="shared" si="22"/>
        <v>388.6</v>
      </c>
      <c r="F97">
        <f t="shared" si="22"/>
        <v>366.6</v>
      </c>
      <c r="G97">
        <f t="shared" si="22"/>
        <v>345.8</v>
      </c>
      <c r="H97">
        <f t="shared" si="22"/>
        <v>483.8</v>
      </c>
      <c r="I97">
        <f t="shared" si="22"/>
        <v>474</v>
      </c>
      <c r="J97">
        <f t="shared" si="22"/>
        <v>349.8</v>
      </c>
      <c r="K97">
        <f t="shared" si="22"/>
        <v>344.8</v>
      </c>
      <c r="L97">
        <f t="shared" si="22"/>
        <v>414.20000000000005</v>
      </c>
      <c r="M97">
        <f t="shared" si="22"/>
        <v>449.20000000000005</v>
      </c>
      <c r="N97">
        <f t="shared" si="22"/>
        <v>447.20000000000005</v>
      </c>
      <c r="O97">
        <f t="shared" si="22"/>
        <v>439.6</v>
      </c>
      <c r="P97">
        <f t="shared" si="22"/>
        <v>414</v>
      </c>
      <c r="Q97">
        <f t="shared" si="22"/>
        <v>425.6</v>
      </c>
      <c r="R97">
        <f t="shared" si="22"/>
        <v>432.6</v>
      </c>
      <c r="S97">
        <f t="shared" si="22"/>
        <v>479.40000000000003</v>
      </c>
      <c r="T97">
        <f t="shared" si="22"/>
        <v>390</v>
      </c>
      <c r="U97">
        <f t="shared" si="22"/>
        <v>462</v>
      </c>
      <c r="V97">
        <f t="shared" si="22"/>
        <v>400.6</v>
      </c>
    </row>
    <row r="98" spans="1:22" x14ac:dyDescent="0.35">
      <c r="B98" t="s">
        <v>73</v>
      </c>
      <c r="C98">
        <f>C77*$B$90</f>
        <v>2333.12</v>
      </c>
      <c r="D98">
        <f t="shared" ref="D98:V98" si="23">D77*$B$90</f>
        <v>2246.64</v>
      </c>
      <c r="E98">
        <f t="shared" si="23"/>
        <v>2196.96</v>
      </c>
      <c r="F98">
        <f t="shared" si="23"/>
        <v>2237.44</v>
      </c>
      <c r="G98">
        <f t="shared" si="23"/>
        <v>1981.68</v>
      </c>
      <c r="H98">
        <f t="shared" si="23"/>
        <v>2312.88</v>
      </c>
      <c r="I98">
        <f t="shared" si="23"/>
        <v>2555.7600000000002</v>
      </c>
      <c r="J98">
        <f t="shared" si="23"/>
        <v>2730.56</v>
      </c>
      <c r="K98">
        <f t="shared" si="23"/>
        <v>2634.88</v>
      </c>
      <c r="L98">
        <f t="shared" si="23"/>
        <v>3536.48</v>
      </c>
      <c r="M98">
        <f t="shared" si="23"/>
        <v>3231.04</v>
      </c>
      <c r="N98">
        <f t="shared" si="23"/>
        <v>3523.6000000000004</v>
      </c>
      <c r="O98">
        <f t="shared" si="23"/>
        <v>3098.56</v>
      </c>
      <c r="P98">
        <f t="shared" si="23"/>
        <v>3190.56</v>
      </c>
      <c r="Q98">
        <f t="shared" si="23"/>
        <v>3037.84</v>
      </c>
      <c r="R98">
        <f t="shared" si="23"/>
        <v>3059.92</v>
      </c>
      <c r="S98">
        <f t="shared" si="23"/>
        <v>3148.2400000000002</v>
      </c>
      <c r="T98">
        <f t="shared" si="23"/>
        <v>2934.8</v>
      </c>
      <c r="U98">
        <f t="shared" si="23"/>
        <v>2916.4</v>
      </c>
      <c r="V98">
        <f t="shared" si="23"/>
        <v>2695.6</v>
      </c>
    </row>
    <row r="99" spans="1:22" x14ac:dyDescent="0.35">
      <c r="B99" t="s">
        <v>74</v>
      </c>
      <c r="C99">
        <f>C80*$B$91</f>
        <v>314.75</v>
      </c>
      <c r="D99">
        <f t="shared" ref="D99:V99" si="24">D80*$B$91</f>
        <v>311.75</v>
      </c>
      <c r="E99">
        <f t="shared" si="24"/>
        <v>305</v>
      </c>
      <c r="F99">
        <f t="shared" si="24"/>
        <v>307</v>
      </c>
      <c r="G99">
        <f t="shared" si="24"/>
        <v>324.25</v>
      </c>
      <c r="H99">
        <f t="shared" si="24"/>
        <v>323.75</v>
      </c>
      <c r="I99">
        <f t="shared" si="24"/>
        <v>343.25</v>
      </c>
      <c r="J99">
        <f t="shared" si="24"/>
        <v>331</v>
      </c>
      <c r="K99">
        <f t="shared" si="24"/>
        <v>331.5</v>
      </c>
      <c r="L99">
        <f t="shared" si="24"/>
        <v>366</v>
      </c>
      <c r="M99">
        <f t="shared" si="24"/>
        <v>494.75</v>
      </c>
      <c r="N99">
        <f t="shared" si="24"/>
        <v>564.25</v>
      </c>
      <c r="O99">
        <f t="shared" si="24"/>
        <v>647.75</v>
      </c>
      <c r="P99">
        <f t="shared" si="24"/>
        <v>665.75</v>
      </c>
      <c r="Q99">
        <f t="shared" si="24"/>
        <v>762.5</v>
      </c>
      <c r="R99">
        <f t="shared" si="24"/>
        <v>410</v>
      </c>
      <c r="S99">
        <f t="shared" si="24"/>
        <v>914.5</v>
      </c>
      <c r="T99">
        <f t="shared" si="24"/>
        <v>831</v>
      </c>
      <c r="U99">
        <f t="shared" si="24"/>
        <v>766.75</v>
      </c>
      <c r="V99">
        <f t="shared" si="24"/>
        <v>1092.25</v>
      </c>
    </row>
    <row r="100" spans="1:22" x14ac:dyDescent="0.35">
      <c r="B100" t="s">
        <v>75</v>
      </c>
      <c r="C100">
        <f>C81*$B$92</f>
        <v>518.65</v>
      </c>
      <c r="D100">
        <f t="shared" ref="D100:V100" si="25">D81*$B$92</f>
        <v>503.62</v>
      </c>
      <c r="E100">
        <f t="shared" si="25"/>
        <v>504.39</v>
      </c>
      <c r="F100">
        <f t="shared" si="25"/>
        <v>206.45000000000002</v>
      </c>
      <c r="G100">
        <f t="shared" si="25"/>
        <v>80.510000000000005</v>
      </c>
      <c r="H100">
        <f t="shared" si="25"/>
        <v>79.150000000000006</v>
      </c>
      <c r="I100">
        <f t="shared" si="25"/>
        <v>71.66</v>
      </c>
      <c r="J100">
        <f t="shared" si="25"/>
        <v>62.5</v>
      </c>
      <c r="K100">
        <f t="shared" si="25"/>
        <v>63.870000000000005</v>
      </c>
      <c r="L100">
        <f t="shared" si="25"/>
        <v>83.8</v>
      </c>
      <c r="M100">
        <f t="shared" si="25"/>
        <v>95.41</v>
      </c>
      <c r="N100">
        <f t="shared" si="25"/>
        <v>97.09</v>
      </c>
      <c r="O100">
        <f t="shared" si="25"/>
        <v>103.81</v>
      </c>
      <c r="P100">
        <f t="shared" si="25"/>
        <v>100.42</v>
      </c>
      <c r="Q100">
        <f t="shared" si="25"/>
        <v>105.77</v>
      </c>
      <c r="R100">
        <f t="shared" si="25"/>
        <v>112.19</v>
      </c>
      <c r="S100">
        <f t="shared" si="25"/>
        <v>123.68</v>
      </c>
      <c r="T100">
        <f t="shared" si="25"/>
        <v>123.27</v>
      </c>
      <c r="U100">
        <f t="shared" si="25"/>
        <v>82.84</v>
      </c>
      <c r="V100">
        <f t="shared" si="25"/>
        <v>81.12</v>
      </c>
    </row>
    <row r="101" spans="1:22" x14ac:dyDescent="0.35">
      <c r="B101" t="s">
        <v>77</v>
      </c>
      <c r="C101">
        <f>C79*$B$89</f>
        <v>53.6</v>
      </c>
      <c r="D101">
        <f t="shared" ref="D101:V101" si="26">D79*$B$89</f>
        <v>39</v>
      </c>
      <c r="E101">
        <f t="shared" si="26"/>
        <v>27.200000000000003</v>
      </c>
      <c r="F101">
        <f t="shared" si="26"/>
        <v>42.6</v>
      </c>
      <c r="G101">
        <f t="shared" si="26"/>
        <v>32</v>
      </c>
      <c r="H101">
        <f t="shared" si="26"/>
        <v>30</v>
      </c>
      <c r="I101">
        <f t="shared" si="26"/>
        <v>43.2</v>
      </c>
      <c r="J101">
        <f t="shared" si="26"/>
        <v>37.800000000000004</v>
      </c>
      <c r="K101">
        <f t="shared" si="26"/>
        <v>43</v>
      </c>
      <c r="L101">
        <f t="shared" si="26"/>
        <v>47.400000000000006</v>
      </c>
      <c r="M101">
        <f t="shared" si="26"/>
        <v>51.2</v>
      </c>
      <c r="N101">
        <f t="shared" si="26"/>
        <v>40.6</v>
      </c>
      <c r="O101">
        <f t="shared" si="26"/>
        <v>30.8</v>
      </c>
      <c r="P101">
        <f t="shared" si="26"/>
        <v>44.2</v>
      </c>
      <c r="Q101">
        <f t="shared" si="26"/>
        <v>34.4</v>
      </c>
      <c r="R101">
        <f t="shared" si="26"/>
        <v>34.6</v>
      </c>
      <c r="S101">
        <f t="shared" si="26"/>
        <v>45.800000000000004</v>
      </c>
      <c r="T101">
        <f t="shared" si="26"/>
        <v>38.400000000000006</v>
      </c>
      <c r="U101">
        <f t="shared" si="26"/>
        <v>25.400000000000002</v>
      </c>
      <c r="V101">
        <f t="shared" si="26"/>
        <v>13.200000000000001</v>
      </c>
    </row>
    <row r="102" spans="1:22" x14ac:dyDescent="0.35">
      <c r="B102" s="36" t="s">
        <v>1</v>
      </c>
      <c r="C102" s="36">
        <f>SUM(C95:C101)</f>
        <v>135328.26999999999</v>
      </c>
      <c r="D102" s="36">
        <f t="shared" ref="D102:V102" si="27">SUM(D95:D101)</f>
        <v>134108.61000000002</v>
      </c>
      <c r="E102" s="36">
        <f t="shared" si="27"/>
        <v>132300.55000000002</v>
      </c>
      <c r="F102" s="36">
        <f t="shared" si="27"/>
        <v>130900.29000000001</v>
      </c>
      <c r="G102" s="36">
        <f t="shared" si="27"/>
        <v>128732.84</v>
      </c>
      <c r="H102" s="36">
        <f t="shared" si="27"/>
        <v>127163.63</v>
      </c>
      <c r="I102" s="36">
        <f t="shared" si="27"/>
        <v>125535.12</v>
      </c>
      <c r="J102" s="36">
        <f t="shared" si="27"/>
        <v>124922.06</v>
      </c>
      <c r="K102" s="36">
        <f t="shared" si="27"/>
        <v>124219.25</v>
      </c>
      <c r="L102" s="36">
        <f t="shared" si="27"/>
        <v>124192.32999999999</v>
      </c>
      <c r="M102" s="36">
        <f t="shared" si="27"/>
        <v>122710.54999999999</v>
      </c>
      <c r="N102" s="36">
        <f t="shared" si="27"/>
        <v>120952.04000000001</v>
      </c>
      <c r="O102" s="36">
        <f t="shared" si="27"/>
        <v>118996.82</v>
      </c>
      <c r="P102" s="36">
        <f t="shared" si="27"/>
        <v>118253.32999999999</v>
      </c>
      <c r="Q102" s="36">
        <f t="shared" si="27"/>
        <v>117394.01</v>
      </c>
      <c r="R102" s="36">
        <f t="shared" si="27"/>
        <v>116081.91000000002</v>
      </c>
      <c r="S102" s="36">
        <f t="shared" si="27"/>
        <v>115552.76999999999</v>
      </c>
      <c r="T102" s="36">
        <f t="shared" si="27"/>
        <v>114180.17</v>
      </c>
      <c r="U102" s="36">
        <f t="shared" si="27"/>
        <v>113012.68999999999</v>
      </c>
      <c r="V102" s="36">
        <f t="shared" si="27"/>
        <v>111566.52</v>
      </c>
    </row>
    <row r="103" spans="1:22" x14ac:dyDescent="0.35">
      <c r="B103" s="36" t="s">
        <v>78</v>
      </c>
      <c r="C103" s="36">
        <f>C102/1000</f>
        <v>135.32827</v>
      </c>
      <c r="D103" s="36">
        <f t="shared" ref="D103:V103" si="28">D102/1000</f>
        <v>134.10861000000003</v>
      </c>
      <c r="E103" s="36">
        <f t="shared" si="28"/>
        <v>132.30055000000002</v>
      </c>
      <c r="F103" s="36">
        <f t="shared" si="28"/>
        <v>130.90029000000001</v>
      </c>
      <c r="G103" s="36">
        <f t="shared" si="28"/>
        <v>128.73284000000001</v>
      </c>
      <c r="H103" s="36">
        <f t="shared" si="28"/>
        <v>127.16363</v>
      </c>
      <c r="I103" s="36">
        <f t="shared" si="28"/>
        <v>125.53511999999999</v>
      </c>
      <c r="J103" s="36">
        <f t="shared" si="28"/>
        <v>124.92206</v>
      </c>
      <c r="K103" s="36">
        <f t="shared" si="28"/>
        <v>124.21925</v>
      </c>
      <c r="L103" s="36">
        <f t="shared" si="28"/>
        <v>124.19232999999998</v>
      </c>
      <c r="M103" s="36">
        <f t="shared" si="28"/>
        <v>122.71054999999998</v>
      </c>
      <c r="N103" s="36">
        <f t="shared" si="28"/>
        <v>120.95204000000001</v>
      </c>
      <c r="O103" s="36">
        <f t="shared" si="28"/>
        <v>118.99682000000001</v>
      </c>
      <c r="P103" s="36">
        <f t="shared" si="28"/>
        <v>118.25332999999999</v>
      </c>
      <c r="Q103" s="36">
        <f t="shared" si="28"/>
        <v>117.39400999999999</v>
      </c>
      <c r="R103" s="36">
        <f t="shared" si="28"/>
        <v>116.08191000000002</v>
      </c>
      <c r="S103" s="36">
        <f t="shared" si="28"/>
        <v>115.55277</v>
      </c>
      <c r="T103" s="36">
        <f t="shared" si="28"/>
        <v>114.18017</v>
      </c>
      <c r="U103" s="36">
        <f t="shared" si="28"/>
        <v>113.01268999999999</v>
      </c>
      <c r="V103" s="36">
        <f t="shared" si="28"/>
        <v>111.56652</v>
      </c>
    </row>
    <row r="105" spans="1:22" x14ac:dyDescent="0.35">
      <c r="B105" s="10" t="s">
        <v>79</v>
      </c>
    </row>
    <row r="107" spans="1:22" ht="18.5" x14ac:dyDescent="0.45">
      <c r="A107" s="37" t="s">
        <v>80</v>
      </c>
      <c r="B107" s="10" t="s">
        <v>82</v>
      </c>
    </row>
    <row r="109" spans="1:22" ht="18.5" x14ac:dyDescent="0.45">
      <c r="A109" s="37" t="s">
        <v>81</v>
      </c>
      <c r="B109" s="10" t="s">
        <v>82</v>
      </c>
    </row>
    <row r="112" spans="1:22" x14ac:dyDescent="0.35">
      <c r="A112" s="4" t="s">
        <v>0</v>
      </c>
      <c r="B112" s="44" t="s">
        <v>83</v>
      </c>
      <c r="C112" s="42">
        <v>2019</v>
      </c>
      <c r="D112" s="42">
        <v>2018</v>
      </c>
      <c r="E112" s="42">
        <v>2017</v>
      </c>
      <c r="F112" s="42">
        <v>2016</v>
      </c>
      <c r="G112" s="42">
        <v>2015</v>
      </c>
      <c r="H112" s="42">
        <v>2014</v>
      </c>
      <c r="I112" s="42">
        <v>2013</v>
      </c>
      <c r="J112" s="42">
        <v>2012</v>
      </c>
      <c r="K112" s="42">
        <v>2011</v>
      </c>
      <c r="L112" s="42">
        <v>2010</v>
      </c>
      <c r="M112" s="42">
        <v>2009</v>
      </c>
      <c r="N112" s="42">
        <v>2008</v>
      </c>
      <c r="O112" s="42">
        <v>2007</v>
      </c>
      <c r="P112" s="42">
        <v>2006</v>
      </c>
      <c r="Q112" s="42">
        <v>2005</v>
      </c>
      <c r="R112" s="42">
        <v>2004</v>
      </c>
      <c r="S112" s="42">
        <v>2003</v>
      </c>
      <c r="T112" s="42">
        <v>2002</v>
      </c>
      <c r="U112" s="42">
        <v>2001</v>
      </c>
      <c r="V112" s="42">
        <v>2000</v>
      </c>
    </row>
    <row r="113" spans="2:22" x14ac:dyDescent="0.35">
      <c r="B113" s="36" t="s">
        <v>84</v>
      </c>
      <c r="D113" s="36">
        <f>D103+C66</f>
        <v>1070869.4313776507</v>
      </c>
      <c r="E113" s="36">
        <f t="shared" ref="E113:V113" si="29">E103+D66</f>
        <v>1126079.9721194087</v>
      </c>
      <c r="F113" s="36">
        <f t="shared" si="29"/>
        <v>1120713.1665396804</v>
      </c>
      <c r="G113" s="36">
        <f t="shared" si="29"/>
        <v>1134017.4818833002</v>
      </c>
      <c r="H113" s="36">
        <f t="shared" si="29"/>
        <v>1088575.7185091665</v>
      </c>
      <c r="I113" s="36">
        <f t="shared" si="29"/>
        <v>1252786.8954439114</v>
      </c>
      <c r="J113" s="36">
        <f t="shared" si="29"/>
        <v>1255901.1292714467</v>
      </c>
      <c r="K113" s="36">
        <f t="shared" si="29"/>
        <v>1226184.6756923441</v>
      </c>
      <c r="L113" s="36">
        <f t="shared" si="29"/>
        <v>1386696.0655840761</v>
      </c>
      <c r="M113" s="36">
        <f t="shared" si="29"/>
        <v>1345879.7042145838</v>
      </c>
      <c r="N113" s="36">
        <f t="shared" si="29"/>
        <v>1384435.5247388671</v>
      </c>
      <c r="O113" s="36">
        <f t="shared" si="29"/>
        <v>1390078.0011380273</v>
      </c>
      <c r="P113" s="36">
        <f t="shared" si="29"/>
        <v>1470618.3177826549</v>
      </c>
      <c r="Q113" s="36">
        <f t="shared" si="29"/>
        <v>1500635.9592798669</v>
      </c>
      <c r="R113" s="36">
        <f t="shared" si="29"/>
        <v>1454665.1600312029</v>
      </c>
      <c r="S113" s="36">
        <f t="shared" si="29"/>
        <v>1433644.4441303164</v>
      </c>
      <c r="T113" s="36">
        <f t="shared" si="29"/>
        <v>1438248.3231812178</v>
      </c>
      <c r="U113" s="36">
        <f t="shared" si="29"/>
        <v>1461090.1184842566</v>
      </c>
      <c r="V113" s="36">
        <f t="shared" si="29"/>
        <v>1350956.1813700269</v>
      </c>
    </row>
  </sheetData>
  <mergeCells count="3">
    <mergeCell ref="A1:B1"/>
    <mergeCell ref="A5:B5"/>
    <mergeCell ref="A63:B63"/>
  </mergeCells>
  <conditionalFormatting sqref="C9:U13">
    <cfRule type="containsBlanks" dxfId="0" priority="1">
      <formula>LEN(TRIM(C9))=0</formula>
    </cfRule>
  </conditionalFormatting>
  <hyperlinks>
    <hyperlink ref="A29" r:id="rId1" xr:uid="{F537BEE8-57CD-4AB5-8ED9-4C0F210422B9}"/>
    <hyperlink ref="A73" r:id="rId2" xr:uid="{AA6CA4AF-08AB-4751-A858-C11C2AF48845}"/>
  </hyperlinks>
  <pageMargins left="0.7" right="0.7" top="0.75" bottom="0.75" header="0.3" footer="0.3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63853-D046-4664-9D0F-A5B05FABC534}">
  <dimension ref="A1:V92"/>
  <sheetViews>
    <sheetView workbookViewId="0">
      <pane xSplit="2" topLeftCell="C1" activePane="topRight" state="frozen"/>
      <selection activeCell="A11" sqref="A11"/>
      <selection pane="topRight" sqref="A1:B1"/>
    </sheetView>
  </sheetViews>
  <sheetFormatPr defaultRowHeight="14.5" x14ac:dyDescent="0.35"/>
  <cols>
    <col min="1" max="1" width="29.26953125" customWidth="1"/>
    <col min="2" max="2" width="25.453125" customWidth="1"/>
    <col min="3" max="3" width="9" bestFit="1" customWidth="1"/>
  </cols>
  <sheetData>
    <row r="1" spans="1:21" ht="18.5" x14ac:dyDescent="0.45">
      <c r="A1" s="76" t="s">
        <v>125</v>
      </c>
      <c r="B1" s="76"/>
    </row>
    <row r="3" spans="1:21" ht="18.5" x14ac:dyDescent="0.45">
      <c r="A3" s="37" t="s">
        <v>90</v>
      </c>
    </row>
    <row r="5" spans="1:21" x14ac:dyDescent="0.35">
      <c r="A5" s="4" t="s">
        <v>121</v>
      </c>
      <c r="B5" s="4"/>
      <c r="C5" s="4">
        <v>2000</v>
      </c>
      <c r="D5" s="4">
        <v>2001</v>
      </c>
      <c r="E5" s="4">
        <v>2002</v>
      </c>
      <c r="F5" s="4">
        <v>2003</v>
      </c>
      <c r="G5" s="4">
        <v>2004</v>
      </c>
      <c r="H5" s="4">
        <v>2005</v>
      </c>
      <c r="I5" s="4">
        <v>2006</v>
      </c>
      <c r="J5" s="4">
        <v>2007</v>
      </c>
      <c r="K5" s="4">
        <v>2008</v>
      </c>
      <c r="L5" s="4">
        <v>2009</v>
      </c>
      <c r="M5" s="4">
        <v>2010</v>
      </c>
      <c r="N5" s="4">
        <v>2011</v>
      </c>
      <c r="O5" s="4">
        <v>2012</v>
      </c>
      <c r="P5" s="4">
        <v>2013</v>
      </c>
      <c r="Q5" s="4">
        <v>2014</v>
      </c>
      <c r="R5" s="4">
        <v>2015</v>
      </c>
      <c r="S5" s="4">
        <v>2016</v>
      </c>
      <c r="T5" s="4">
        <v>2017</v>
      </c>
      <c r="U5" s="4">
        <v>2018</v>
      </c>
    </row>
    <row r="6" spans="1:21" x14ac:dyDescent="0.35">
      <c r="B6" t="s">
        <v>106</v>
      </c>
      <c r="C6">
        <v>315.1558</v>
      </c>
      <c r="D6">
        <v>336.87139999999999</v>
      </c>
      <c r="E6">
        <v>326.80580000000003</v>
      </c>
      <c r="F6">
        <v>362.26840000000004</v>
      </c>
      <c r="G6">
        <v>381.56080000000003</v>
      </c>
      <c r="H6">
        <v>414.32060000000001</v>
      </c>
      <c r="I6">
        <v>406.95780000000002</v>
      </c>
      <c r="J6">
        <v>405.3734</v>
      </c>
      <c r="K6">
        <v>440.74280000000005</v>
      </c>
      <c r="L6">
        <v>438.92540000000002</v>
      </c>
      <c r="M6">
        <v>493.12120000000004</v>
      </c>
      <c r="N6">
        <v>439.15840000000003</v>
      </c>
      <c r="O6">
        <v>491.49020000000002</v>
      </c>
      <c r="P6">
        <v>537.43780000000004</v>
      </c>
      <c r="Q6">
        <v>459.709</v>
      </c>
      <c r="R6">
        <v>503.74600000000004</v>
      </c>
      <c r="S6">
        <v>528.81680000000006</v>
      </c>
      <c r="T6">
        <v>530.40120000000002</v>
      </c>
      <c r="U6">
        <v>504.86440000000005</v>
      </c>
    </row>
    <row r="7" spans="1:21" x14ac:dyDescent="0.35">
      <c r="B7" t="s">
        <v>107</v>
      </c>
      <c r="C7">
        <v>505.35919999999999</v>
      </c>
      <c r="D7">
        <v>530.98559999999998</v>
      </c>
      <c r="E7">
        <v>529.50239999999997</v>
      </c>
      <c r="F7">
        <v>506.9248</v>
      </c>
      <c r="G7">
        <v>512.15719999999999</v>
      </c>
      <c r="H7">
        <v>538.64880000000005</v>
      </c>
      <c r="I7">
        <v>516.97760000000005</v>
      </c>
      <c r="J7">
        <v>461.97559999999999</v>
      </c>
      <c r="K7">
        <v>439.7688</v>
      </c>
      <c r="L7">
        <v>432.14679999999998</v>
      </c>
      <c r="M7">
        <v>426.8732</v>
      </c>
      <c r="N7">
        <v>366.39159999999998</v>
      </c>
      <c r="O7">
        <v>366.88600000000002</v>
      </c>
      <c r="P7">
        <v>339.81760000000003</v>
      </c>
      <c r="Q7">
        <v>270.43680000000001</v>
      </c>
      <c r="R7">
        <v>301.5016</v>
      </c>
      <c r="S7">
        <v>269.28320000000002</v>
      </c>
      <c r="T7">
        <v>274.35079999999999</v>
      </c>
      <c r="U7">
        <v>234.79232772606349</v>
      </c>
    </row>
    <row r="8" spans="1:21" x14ac:dyDescent="0.35">
      <c r="B8" t="s">
        <v>108</v>
      </c>
      <c r="C8">
        <v>407.17079999999999</v>
      </c>
      <c r="D8">
        <v>459.18540000000002</v>
      </c>
      <c r="E8">
        <v>448.4076</v>
      </c>
      <c r="F8">
        <v>443.08260000000001</v>
      </c>
      <c r="G8">
        <v>442.1454</v>
      </c>
      <c r="H8">
        <v>431.2398</v>
      </c>
      <c r="I8">
        <v>433.24199999999996</v>
      </c>
      <c r="J8">
        <v>422.76240000000001</v>
      </c>
      <c r="K8">
        <v>416.37239999999997</v>
      </c>
      <c r="L8">
        <v>392.81459999999998</v>
      </c>
      <c r="M8">
        <v>395.28539999999998</v>
      </c>
      <c r="N8">
        <v>358.90499999999997</v>
      </c>
      <c r="O8">
        <v>347.27519999999998</v>
      </c>
      <c r="P8">
        <v>329.51099999999997</v>
      </c>
      <c r="Q8">
        <v>314.89920000000001</v>
      </c>
      <c r="R8">
        <v>288.91320000000002</v>
      </c>
      <c r="S8">
        <v>292.61939999999998</v>
      </c>
      <c r="T8">
        <v>290.27639999999997</v>
      </c>
      <c r="U8">
        <v>302.07659999999998</v>
      </c>
    </row>
    <row r="9" spans="1:21" x14ac:dyDescent="0.35">
      <c r="B9" s="8" t="s">
        <v>45</v>
      </c>
      <c r="C9" s="8">
        <v>1227.6858</v>
      </c>
      <c r="D9" s="8">
        <v>1327.0424</v>
      </c>
      <c r="E9" s="8">
        <v>1304.7157999999999</v>
      </c>
      <c r="F9" s="8">
        <v>1312.2758000000001</v>
      </c>
      <c r="G9" s="8">
        <v>1335.8634000000002</v>
      </c>
      <c r="H9" s="8">
        <v>1384.2092</v>
      </c>
      <c r="I9" s="8">
        <v>1357.1774</v>
      </c>
      <c r="J9" s="8">
        <v>1290.1114</v>
      </c>
      <c r="K9" s="8">
        <v>1296.884</v>
      </c>
      <c r="L9" s="8">
        <v>1263.8868</v>
      </c>
      <c r="M9" s="8">
        <v>1315.2798</v>
      </c>
      <c r="N9" s="8">
        <v>1164.4549999999999</v>
      </c>
      <c r="O9" s="8">
        <v>1205.6514</v>
      </c>
      <c r="P9" s="8">
        <v>1206.7664</v>
      </c>
      <c r="Q9" s="8">
        <v>1045.0450000000001</v>
      </c>
      <c r="R9" s="8">
        <v>1094.1608000000001</v>
      </c>
      <c r="S9" s="8">
        <v>1090.7194000000002</v>
      </c>
      <c r="T9" s="8">
        <v>1095.0283999999999</v>
      </c>
      <c r="U9" s="8">
        <v>1041.7333277260636</v>
      </c>
    </row>
    <row r="11" spans="1:21" ht="87" x14ac:dyDescent="0.35">
      <c r="A11" s="46" t="s">
        <v>86</v>
      </c>
      <c r="B11" s="4" t="s">
        <v>87</v>
      </c>
      <c r="C11" s="4">
        <v>2000</v>
      </c>
      <c r="D11" s="4">
        <v>2001</v>
      </c>
      <c r="E11" s="4">
        <v>2002</v>
      </c>
      <c r="F11" s="4">
        <v>2003</v>
      </c>
      <c r="G11" s="4">
        <v>2004</v>
      </c>
      <c r="H11" s="4">
        <v>2005</v>
      </c>
      <c r="I11" s="4">
        <v>2006</v>
      </c>
      <c r="J11" s="4">
        <v>2007</v>
      </c>
      <c r="K11" s="4">
        <v>2008</v>
      </c>
      <c r="L11" s="4">
        <v>2009</v>
      </c>
      <c r="M11" s="4">
        <v>2010</v>
      </c>
      <c r="N11" s="4">
        <v>2011</v>
      </c>
      <c r="O11" s="4">
        <v>2012</v>
      </c>
      <c r="P11" s="4">
        <v>2013</v>
      </c>
      <c r="Q11" s="4">
        <v>2014</v>
      </c>
      <c r="R11" s="4">
        <v>2015</v>
      </c>
      <c r="S11" s="4">
        <v>2016</v>
      </c>
      <c r="T11" s="4">
        <v>2017</v>
      </c>
      <c r="U11" s="48" t="s">
        <v>4</v>
      </c>
    </row>
    <row r="12" spans="1:21" x14ac:dyDescent="0.35">
      <c r="A12" t="s">
        <v>106</v>
      </c>
      <c r="B12" s="45" t="s">
        <v>35</v>
      </c>
      <c r="C12" s="45" t="s">
        <v>35</v>
      </c>
      <c r="D12" s="45" t="s">
        <v>35</v>
      </c>
      <c r="E12" s="45" t="s">
        <v>35</v>
      </c>
      <c r="F12" s="45" t="s">
        <v>35</v>
      </c>
      <c r="G12" s="45" t="s">
        <v>35</v>
      </c>
      <c r="H12" s="45" t="s">
        <v>35</v>
      </c>
      <c r="I12" s="45" t="s">
        <v>35</v>
      </c>
      <c r="J12" s="45" t="s">
        <v>35</v>
      </c>
      <c r="K12" s="45" t="s">
        <v>35</v>
      </c>
      <c r="L12" s="45" t="s">
        <v>35</v>
      </c>
      <c r="M12" s="45" t="s">
        <v>35</v>
      </c>
      <c r="N12" s="45" t="s">
        <v>35</v>
      </c>
      <c r="O12" s="45" t="s">
        <v>35</v>
      </c>
      <c r="P12" s="45" t="s">
        <v>35</v>
      </c>
      <c r="Q12" s="45" t="s">
        <v>35</v>
      </c>
      <c r="R12" s="45" t="s">
        <v>35</v>
      </c>
      <c r="S12" s="45" t="s">
        <v>35</v>
      </c>
      <c r="T12" s="45" t="s">
        <v>35</v>
      </c>
      <c r="U12" s="45" t="s">
        <v>35</v>
      </c>
    </row>
    <row r="13" spans="1:21" x14ac:dyDescent="0.35">
      <c r="A13" t="s">
        <v>107</v>
      </c>
      <c r="B13" s="19">
        <v>5.0000000000000001E-3</v>
      </c>
      <c r="C13">
        <f>C7*$B$13</f>
        <v>2.526796</v>
      </c>
      <c r="D13">
        <f t="shared" ref="D13:U13" si="0">D7*$B$13</f>
        <v>2.654928</v>
      </c>
      <c r="E13">
        <f t="shared" si="0"/>
        <v>2.6475119999999999</v>
      </c>
      <c r="F13">
        <f t="shared" si="0"/>
        <v>2.534624</v>
      </c>
      <c r="G13">
        <f t="shared" si="0"/>
        <v>2.5607859999999998</v>
      </c>
      <c r="H13">
        <f t="shared" si="0"/>
        <v>2.6932440000000004</v>
      </c>
      <c r="I13">
        <f t="shared" si="0"/>
        <v>2.5848880000000003</v>
      </c>
      <c r="J13">
        <f t="shared" si="0"/>
        <v>2.3098779999999999</v>
      </c>
      <c r="K13">
        <f t="shared" si="0"/>
        <v>2.1988440000000002</v>
      </c>
      <c r="L13">
        <f t="shared" si="0"/>
        <v>2.1607340000000002</v>
      </c>
      <c r="M13">
        <f t="shared" si="0"/>
        <v>2.134366</v>
      </c>
      <c r="N13">
        <f t="shared" si="0"/>
        <v>1.831958</v>
      </c>
      <c r="O13">
        <f t="shared" si="0"/>
        <v>1.8344300000000002</v>
      </c>
      <c r="P13">
        <f t="shared" si="0"/>
        <v>1.6990880000000002</v>
      </c>
      <c r="Q13">
        <f t="shared" si="0"/>
        <v>1.3521840000000001</v>
      </c>
      <c r="R13">
        <f t="shared" si="0"/>
        <v>1.5075080000000001</v>
      </c>
      <c r="S13">
        <f t="shared" si="0"/>
        <v>1.3464160000000001</v>
      </c>
      <c r="T13">
        <f t="shared" si="0"/>
        <v>1.3717539999999999</v>
      </c>
      <c r="U13">
        <f t="shared" si="0"/>
        <v>1.1739616386303175</v>
      </c>
    </row>
    <row r="14" spans="1:21" x14ac:dyDescent="0.35">
      <c r="A14" t="s">
        <v>108</v>
      </c>
      <c r="B14" s="45" t="s">
        <v>35</v>
      </c>
      <c r="C14" s="45" t="s">
        <v>35</v>
      </c>
      <c r="D14" s="45" t="s">
        <v>35</v>
      </c>
      <c r="E14" s="45" t="s">
        <v>35</v>
      </c>
      <c r="F14" s="45" t="s">
        <v>35</v>
      </c>
      <c r="G14" s="45" t="s">
        <v>35</v>
      </c>
      <c r="H14" s="45" t="s">
        <v>35</v>
      </c>
      <c r="I14" s="45" t="s">
        <v>35</v>
      </c>
      <c r="J14" s="45" t="s">
        <v>35</v>
      </c>
      <c r="K14" s="45" t="s">
        <v>35</v>
      </c>
      <c r="L14" s="45" t="s">
        <v>35</v>
      </c>
      <c r="M14" s="45" t="s">
        <v>35</v>
      </c>
      <c r="N14" s="45" t="s">
        <v>35</v>
      </c>
      <c r="O14" s="45" t="s">
        <v>35</v>
      </c>
      <c r="P14" s="45" t="s">
        <v>35</v>
      </c>
      <c r="Q14" s="45" t="s">
        <v>35</v>
      </c>
      <c r="R14" s="45" t="s">
        <v>35</v>
      </c>
      <c r="S14" s="45" t="s">
        <v>35</v>
      </c>
      <c r="T14" s="45" t="s">
        <v>35</v>
      </c>
      <c r="U14" s="45" t="s">
        <v>35</v>
      </c>
    </row>
    <row r="15" spans="1:21" x14ac:dyDescent="0.35">
      <c r="B15" s="21" t="s">
        <v>89</v>
      </c>
      <c r="C15" s="21">
        <v>2.526796</v>
      </c>
      <c r="D15" s="21">
        <v>2.654928</v>
      </c>
      <c r="E15" s="21">
        <v>2.6475119999999999</v>
      </c>
      <c r="F15" s="21">
        <v>2.534624</v>
      </c>
      <c r="G15" s="21">
        <v>2.5607859999999998</v>
      </c>
      <c r="H15" s="21">
        <v>2.6932440000000004</v>
      </c>
      <c r="I15" s="21">
        <v>2.5848880000000003</v>
      </c>
      <c r="J15" s="21">
        <v>2.3098779999999999</v>
      </c>
      <c r="K15" s="21">
        <v>2.1988440000000002</v>
      </c>
      <c r="L15" s="21">
        <v>2.1607340000000002</v>
      </c>
      <c r="M15" s="21">
        <v>2.134366</v>
      </c>
      <c r="N15" s="21">
        <v>1.831958</v>
      </c>
      <c r="O15" s="21">
        <v>1.8344300000000002</v>
      </c>
      <c r="P15" s="21">
        <v>1.6990880000000002</v>
      </c>
      <c r="Q15" s="21">
        <v>1.3521840000000001</v>
      </c>
      <c r="R15" s="21">
        <v>1.5075080000000001</v>
      </c>
      <c r="S15" s="21">
        <v>1.3464160000000001</v>
      </c>
      <c r="T15" s="21">
        <v>1.3717539999999999</v>
      </c>
      <c r="U15" s="21">
        <v>1.1739616386303175</v>
      </c>
    </row>
    <row r="17" spans="1:22" ht="58" x14ac:dyDescent="0.35">
      <c r="A17" s="46" t="s">
        <v>88</v>
      </c>
      <c r="B17" s="47" t="s">
        <v>87</v>
      </c>
      <c r="C17" s="4">
        <v>2000</v>
      </c>
      <c r="D17" s="4">
        <v>2001</v>
      </c>
      <c r="E17" s="4">
        <v>2002</v>
      </c>
      <c r="F17" s="4">
        <v>2003</v>
      </c>
      <c r="G17" s="4">
        <v>2004</v>
      </c>
      <c r="H17" s="4">
        <v>2005</v>
      </c>
      <c r="I17" s="4">
        <v>2006</v>
      </c>
      <c r="J17" s="4">
        <v>2007</v>
      </c>
      <c r="K17" s="4">
        <v>2008</v>
      </c>
      <c r="L17" s="4">
        <v>2009</v>
      </c>
      <c r="M17" s="4">
        <v>2010</v>
      </c>
      <c r="N17" s="4">
        <v>2011</v>
      </c>
      <c r="O17" s="4">
        <v>2012</v>
      </c>
      <c r="P17" s="4">
        <v>2013</v>
      </c>
      <c r="Q17" s="4">
        <v>2014</v>
      </c>
      <c r="R17" s="4">
        <v>2015</v>
      </c>
      <c r="S17" s="4">
        <v>2016</v>
      </c>
      <c r="T17" s="4">
        <v>2017</v>
      </c>
      <c r="U17" s="48" t="s">
        <v>4</v>
      </c>
    </row>
    <row r="18" spans="1:22" x14ac:dyDescent="0.35">
      <c r="A18" t="s">
        <v>106</v>
      </c>
      <c r="B18">
        <v>2.0499999999999998</v>
      </c>
      <c r="C18">
        <f>C6*$B$18</f>
        <v>646.06939</v>
      </c>
      <c r="D18">
        <f t="shared" ref="D18:U18" si="1">D6*$B$18</f>
        <v>690.58636999999987</v>
      </c>
      <c r="E18">
        <f t="shared" si="1"/>
        <v>669.95189000000005</v>
      </c>
      <c r="F18">
        <f t="shared" si="1"/>
        <v>742.65021999999999</v>
      </c>
      <c r="G18">
        <f t="shared" si="1"/>
        <v>782.19964000000004</v>
      </c>
      <c r="H18">
        <f t="shared" si="1"/>
        <v>849.35722999999996</v>
      </c>
      <c r="I18">
        <f t="shared" si="1"/>
        <v>834.26348999999993</v>
      </c>
      <c r="J18">
        <f t="shared" si="1"/>
        <v>831.01546999999994</v>
      </c>
      <c r="K18">
        <f t="shared" si="1"/>
        <v>903.52274</v>
      </c>
      <c r="L18">
        <f t="shared" si="1"/>
        <v>899.79706999999996</v>
      </c>
      <c r="M18">
        <f t="shared" si="1"/>
        <v>1010.89846</v>
      </c>
      <c r="N18">
        <f t="shared" si="1"/>
        <v>900.27472</v>
      </c>
      <c r="O18">
        <f t="shared" si="1"/>
        <v>1007.5549099999999</v>
      </c>
      <c r="P18">
        <f t="shared" si="1"/>
        <v>1101.74749</v>
      </c>
      <c r="Q18">
        <f t="shared" si="1"/>
        <v>942.40344999999991</v>
      </c>
      <c r="R18">
        <f t="shared" si="1"/>
        <v>1032.6793</v>
      </c>
      <c r="S18">
        <f t="shared" si="1"/>
        <v>1084.0744400000001</v>
      </c>
      <c r="T18">
        <f t="shared" si="1"/>
        <v>1087.3224599999999</v>
      </c>
      <c r="U18">
        <f t="shared" si="1"/>
        <v>1034.9720199999999</v>
      </c>
    </row>
    <row r="19" spans="1:22" x14ac:dyDescent="0.35">
      <c r="A19" t="s">
        <v>107</v>
      </c>
      <c r="B19">
        <v>1.05</v>
      </c>
      <c r="C19">
        <f>C7*$B$19</f>
        <v>530.62716</v>
      </c>
      <c r="D19">
        <f t="shared" ref="D19:U19" si="2">D7*$B$19</f>
        <v>557.53488000000004</v>
      </c>
      <c r="E19">
        <f t="shared" si="2"/>
        <v>555.97752000000003</v>
      </c>
      <c r="F19">
        <f t="shared" si="2"/>
        <v>532.27103999999997</v>
      </c>
      <c r="G19">
        <f t="shared" si="2"/>
        <v>537.76506000000006</v>
      </c>
      <c r="H19">
        <f t="shared" si="2"/>
        <v>565.58124000000009</v>
      </c>
      <c r="I19">
        <f t="shared" si="2"/>
        <v>542.82648000000006</v>
      </c>
      <c r="J19">
        <f t="shared" si="2"/>
        <v>485.07438000000002</v>
      </c>
      <c r="K19">
        <f t="shared" si="2"/>
        <v>461.75724000000002</v>
      </c>
      <c r="L19">
        <f t="shared" si="2"/>
        <v>453.75414000000001</v>
      </c>
      <c r="M19">
        <f t="shared" si="2"/>
        <v>448.21686</v>
      </c>
      <c r="N19">
        <f t="shared" si="2"/>
        <v>384.71118000000001</v>
      </c>
      <c r="O19">
        <f t="shared" si="2"/>
        <v>385.23030000000006</v>
      </c>
      <c r="P19">
        <f t="shared" si="2"/>
        <v>356.80848000000003</v>
      </c>
      <c r="Q19">
        <f t="shared" si="2"/>
        <v>283.95864</v>
      </c>
      <c r="R19">
        <f t="shared" si="2"/>
        <v>316.57668000000001</v>
      </c>
      <c r="S19">
        <f t="shared" si="2"/>
        <v>282.74736000000001</v>
      </c>
      <c r="T19">
        <f t="shared" si="2"/>
        <v>288.06833999999998</v>
      </c>
      <c r="U19">
        <f t="shared" si="2"/>
        <v>246.53194411236669</v>
      </c>
    </row>
    <row r="20" spans="1:22" x14ac:dyDescent="0.35">
      <c r="A20" t="s">
        <v>108</v>
      </c>
      <c r="B20">
        <v>1.28</v>
      </c>
      <c r="C20">
        <f>C8*$B$20</f>
        <v>521.17862400000001</v>
      </c>
      <c r="D20">
        <f t="shared" ref="D20:U20" si="3">D8*$B$20</f>
        <v>587.75731200000007</v>
      </c>
      <c r="E20">
        <f t="shared" si="3"/>
        <v>573.96172799999999</v>
      </c>
      <c r="F20">
        <f t="shared" si="3"/>
        <v>567.14572800000008</v>
      </c>
      <c r="G20">
        <f t="shared" si="3"/>
        <v>565.94611199999997</v>
      </c>
      <c r="H20">
        <f t="shared" si="3"/>
        <v>551.98694399999999</v>
      </c>
      <c r="I20">
        <f t="shared" si="3"/>
        <v>554.54975999999999</v>
      </c>
      <c r="J20">
        <f t="shared" si="3"/>
        <v>541.13587200000006</v>
      </c>
      <c r="K20">
        <f t="shared" si="3"/>
        <v>532.95667200000003</v>
      </c>
      <c r="L20">
        <f t="shared" si="3"/>
        <v>502.80268799999999</v>
      </c>
      <c r="M20">
        <f t="shared" si="3"/>
        <v>505.96531199999998</v>
      </c>
      <c r="N20">
        <f t="shared" si="3"/>
        <v>459.39839999999998</v>
      </c>
      <c r="O20">
        <f t="shared" si="3"/>
        <v>444.51225599999998</v>
      </c>
      <c r="P20">
        <f t="shared" si="3"/>
        <v>421.77407999999997</v>
      </c>
      <c r="Q20">
        <f t="shared" si="3"/>
        <v>403.07097600000003</v>
      </c>
      <c r="R20">
        <f t="shared" si="3"/>
        <v>369.808896</v>
      </c>
      <c r="S20">
        <f t="shared" si="3"/>
        <v>374.55283199999997</v>
      </c>
      <c r="T20">
        <f t="shared" si="3"/>
        <v>371.55379199999999</v>
      </c>
      <c r="U20">
        <f t="shared" si="3"/>
        <v>386.65804800000001</v>
      </c>
    </row>
    <row r="21" spans="1:22" x14ac:dyDescent="0.35">
      <c r="B21" s="21" t="s">
        <v>89</v>
      </c>
      <c r="C21" s="21">
        <f t="shared" ref="C21:U21" si="4">SUM(C18:C20)</f>
        <v>1697.8751740000002</v>
      </c>
      <c r="D21" s="21">
        <f t="shared" si="4"/>
        <v>1835.8785619999999</v>
      </c>
      <c r="E21" s="21">
        <f t="shared" si="4"/>
        <v>1799.8911380000002</v>
      </c>
      <c r="F21" s="21">
        <f t="shared" si="4"/>
        <v>1842.066988</v>
      </c>
      <c r="G21" s="21">
        <f t="shared" si="4"/>
        <v>1885.9108120000001</v>
      </c>
      <c r="H21" s="21">
        <f t="shared" si="4"/>
        <v>1966.925414</v>
      </c>
      <c r="I21" s="21">
        <f t="shared" si="4"/>
        <v>1931.6397299999999</v>
      </c>
      <c r="J21" s="21">
        <f t="shared" si="4"/>
        <v>1857.2257219999999</v>
      </c>
      <c r="K21" s="21">
        <f t="shared" si="4"/>
        <v>1898.236652</v>
      </c>
      <c r="L21" s="21">
        <f t="shared" si="4"/>
        <v>1856.3538980000001</v>
      </c>
      <c r="M21" s="21">
        <f t="shared" si="4"/>
        <v>1965.0806319999999</v>
      </c>
      <c r="N21" s="21">
        <f t="shared" si="4"/>
        <v>1744.3843000000002</v>
      </c>
      <c r="O21" s="21">
        <f t="shared" si="4"/>
        <v>1837.297466</v>
      </c>
      <c r="P21" s="21">
        <f t="shared" si="4"/>
        <v>1880.3300499999998</v>
      </c>
      <c r="Q21" s="21">
        <f t="shared" si="4"/>
        <v>1629.4330659999998</v>
      </c>
      <c r="R21" s="21">
        <f t="shared" si="4"/>
        <v>1719.0648759999999</v>
      </c>
      <c r="S21" s="21">
        <f t="shared" si="4"/>
        <v>1741.374632</v>
      </c>
      <c r="T21" s="21">
        <f t="shared" si="4"/>
        <v>1746.9445919999998</v>
      </c>
      <c r="U21" s="21">
        <f t="shared" si="4"/>
        <v>1668.1620121123667</v>
      </c>
    </row>
    <row r="23" spans="1:22" x14ac:dyDescent="0.35">
      <c r="A23" s="10" t="s">
        <v>96</v>
      </c>
    </row>
    <row r="24" spans="1:22" x14ac:dyDescent="0.35">
      <c r="A24" s="79" t="s">
        <v>102</v>
      </c>
      <c r="B24" s="79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</row>
    <row r="25" spans="1:22" x14ac:dyDescent="0.35">
      <c r="A25" s="4" t="s">
        <v>0</v>
      </c>
      <c r="B25" s="5"/>
      <c r="C25" s="4">
        <v>2018</v>
      </c>
      <c r="D25" s="4">
        <v>2017</v>
      </c>
      <c r="E25" s="4">
        <v>2016</v>
      </c>
      <c r="F25" s="4">
        <v>2015</v>
      </c>
      <c r="G25" s="4">
        <v>2014</v>
      </c>
      <c r="H25" s="4">
        <v>2013</v>
      </c>
      <c r="I25" s="4">
        <v>2012</v>
      </c>
      <c r="J25" s="4">
        <v>2011</v>
      </c>
      <c r="K25" s="4">
        <v>2010</v>
      </c>
      <c r="L25" s="4">
        <v>2009</v>
      </c>
      <c r="M25" s="4">
        <v>2008</v>
      </c>
      <c r="N25" s="4">
        <v>2007</v>
      </c>
      <c r="O25" s="4">
        <v>2006</v>
      </c>
      <c r="P25" s="4">
        <v>2005</v>
      </c>
      <c r="Q25" s="4">
        <v>2004</v>
      </c>
      <c r="R25" s="4">
        <v>2003</v>
      </c>
      <c r="S25" s="4">
        <v>2002</v>
      </c>
      <c r="T25" s="4">
        <v>2001</v>
      </c>
      <c r="U25" s="4">
        <v>2000</v>
      </c>
    </row>
    <row r="26" spans="1:22" x14ac:dyDescent="0.35">
      <c r="A26" s="6" t="s">
        <v>33</v>
      </c>
      <c r="B26" s="6" t="s">
        <v>34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</row>
    <row r="27" spans="1:22" x14ac:dyDescent="0.35">
      <c r="A27" s="24"/>
      <c r="B27" s="29" t="s">
        <v>103</v>
      </c>
      <c r="C27" s="36">
        <f>(U15+U21)/1000</f>
        <v>1.669335973750997</v>
      </c>
      <c r="D27" s="36">
        <f>(T15+T21)/1000</f>
        <v>1.7483163459999997</v>
      </c>
      <c r="E27" s="36">
        <f>(S15+S21)/1000</f>
        <v>1.7427210480000002</v>
      </c>
      <c r="F27" s="36">
        <f>(R15+R21)/1000</f>
        <v>1.7205723839999998</v>
      </c>
      <c r="G27" s="36">
        <f>(Q15+Q21)/1000</f>
        <v>1.63078525</v>
      </c>
      <c r="H27" s="36">
        <f>(P15+P21)/1000</f>
        <v>1.8820291379999998</v>
      </c>
      <c r="I27" s="36">
        <f>(O15+O21)/1000</f>
        <v>1.839131896</v>
      </c>
      <c r="J27" s="36">
        <f>(N15+N21)/1000</f>
        <v>1.7462162580000002</v>
      </c>
      <c r="K27" s="36">
        <f>(M15+M21)/1000</f>
        <v>1.967214998</v>
      </c>
      <c r="L27" s="36">
        <f>(L15+L21)/1000</f>
        <v>1.8585146320000001</v>
      </c>
      <c r="M27" s="36">
        <f>(K15+K21)/1000</f>
        <v>1.9004354960000001</v>
      </c>
      <c r="N27" s="36">
        <f>(J15+J21)/1000</f>
        <v>1.8595355999999998</v>
      </c>
      <c r="O27" s="36">
        <f>(I15+I21)/1000</f>
        <v>1.934224618</v>
      </c>
      <c r="P27" s="36">
        <f>(H15+H21)/1000</f>
        <v>1.9696186580000001</v>
      </c>
      <c r="Q27" s="36">
        <f>(G15+G21)/1000</f>
        <v>1.8884715980000002</v>
      </c>
      <c r="R27" s="36">
        <f>(F15+F21)/1000</f>
        <v>1.8446016119999999</v>
      </c>
      <c r="S27" s="36">
        <f>(E15+E21)/1000</f>
        <v>1.8025386500000002</v>
      </c>
      <c r="T27" s="36">
        <f>(D15+D21)/1000</f>
        <v>1.8385334899999999</v>
      </c>
      <c r="U27" s="36">
        <f>(C15+C21)/1000</f>
        <v>1.7004019700000004</v>
      </c>
    </row>
    <row r="29" spans="1:22" ht="18.5" x14ac:dyDescent="0.45">
      <c r="A29" s="37" t="s">
        <v>91</v>
      </c>
    </row>
    <row r="31" spans="1:22" x14ac:dyDescent="0.35">
      <c r="A31" s="40" t="s">
        <v>67</v>
      </c>
      <c r="B31" s="41"/>
      <c r="C31" s="42" t="s">
        <v>3</v>
      </c>
      <c r="D31" s="42" t="s">
        <v>4</v>
      </c>
      <c r="E31" s="42" t="s">
        <v>5</v>
      </c>
      <c r="F31" s="42" t="s">
        <v>6</v>
      </c>
      <c r="G31" s="42" t="s">
        <v>7</v>
      </c>
      <c r="H31" s="42" t="s">
        <v>8</v>
      </c>
      <c r="I31" s="42" t="s">
        <v>9</v>
      </c>
      <c r="J31" s="42" t="s">
        <v>10</v>
      </c>
      <c r="K31" s="42" t="s">
        <v>11</v>
      </c>
      <c r="L31" s="42" t="s">
        <v>12</v>
      </c>
      <c r="M31" s="42" t="s">
        <v>13</v>
      </c>
      <c r="N31" s="42" t="s">
        <v>14</v>
      </c>
      <c r="O31" s="42" t="s">
        <v>15</v>
      </c>
      <c r="P31" s="42" t="s">
        <v>16</v>
      </c>
      <c r="Q31" s="42" t="s">
        <v>17</v>
      </c>
      <c r="R31" s="42" t="s">
        <v>18</v>
      </c>
      <c r="S31" s="42" t="s">
        <v>19</v>
      </c>
      <c r="T31" s="42" t="s">
        <v>20</v>
      </c>
      <c r="U31" s="42" t="s">
        <v>21</v>
      </c>
      <c r="V31" s="42" t="s">
        <v>22</v>
      </c>
    </row>
    <row r="32" spans="1:22" x14ac:dyDescent="0.35">
      <c r="A32" s="2" t="s">
        <v>111</v>
      </c>
      <c r="B32" s="2" t="s">
        <v>60</v>
      </c>
      <c r="C32" s="39">
        <v>2763</v>
      </c>
      <c r="D32" s="39">
        <v>2755</v>
      </c>
      <c r="E32" s="39">
        <v>2652</v>
      </c>
      <c r="F32" s="39">
        <v>2676</v>
      </c>
      <c r="G32" s="39">
        <v>2703</v>
      </c>
      <c r="H32" s="39">
        <v>2684</v>
      </c>
      <c r="I32" s="39">
        <v>2560</v>
      </c>
      <c r="J32" s="39">
        <v>2562</v>
      </c>
      <c r="K32" s="39">
        <v>2601</v>
      </c>
      <c r="L32" s="39">
        <v>2621</v>
      </c>
      <c r="M32" s="39">
        <v>2801</v>
      </c>
      <c r="N32" s="39">
        <v>2749</v>
      </c>
      <c r="O32" s="39">
        <v>2599</v>
      </c>
      <c r="P32" s="39">
        <v>2522</v>
      </c>
      <c r="Q32" s="39">
        <v>2522</v>
      </c>
      <c r="R32" s="39">
        <v>2463</v>
      </c>
      <c r="S32" s="39">
        <v>2512</v>
      </c>
      <c r="T32" s="39">
        <v>2636</v>
      </c>
      <c r="U32" s="39">
        <v>2744</v>
      </c>
      <c r="V32" s="39">
        <v>2660</v>
      </c>
    </row>
    <row r="33" spans="1:22" x14ac:dyDescent="0.35">
      <c r="A33" s="2" t="s">
        <v>111</v>
      </c>
      <c r="B33" s="2" t="s">
        <v>62</v>
      </c>
      <c r="C33" s="39">
        <v>1268</v>
      </c>
      <c r="D33" s="39">
        <v>1221</v>
      </c>
      <c r="E33" s="39">
        <v>1194</v>
      </c>
      <c r="F33" s="39">
        <v>1216</v>
      </c>
      <c r="G33" s="39">
        <v>1077</v>
      </c>
      <c r="H33" s="39">
        <v>1257</v>
      </c>
      <c r="I33" s="39">
        <v>1389</v>
      </c>
      <c r="J33" s="39">
        <v>1484</v>
      </c>
      <c r="K33" s="39">
        <v>1432</v>
      </c>
      <c r="L33" s="39">
        <v>1922</v>
      </c>
      <c r="M33" s="39">
        <v>1756</v>
      </c>
      <c r="N33" s="39">
        <v>1915</v>
      </c>
      <c r="O33" s="39">
        <v>1684</v>
      </c>
      <c r="P33" s="39">
        <v>1734</v>
      </c>
      <c r="Q33" s="39">
        <v>1651</v>
      </c>
      <c r="R33" s="39">
        <v>1663</v>
      </c>
      <c r="S33" s="39">
        <v>1711</v>
      </c>
      <c r="T33" s="39">
        <v>1595</v>
      </c>
      <c r="U33" s="39">
        <v>1585</v>
      </c>
      <c r="V33" s="39">
        <v>1465</v>
      </c>
    </row>
    <row r="34" spans="1:22" x14ac:dyDescent="0.35">
      <c r="A34" s="2" t="s">
        <v>111</v>
      </c>
      <c r="B34" s="2" t="s">
        <v>63</v>
      </c>
      <c r="C34" s="39">
        <v>2344</v>
      </c>
      <c r="D34" s="39">
        <v>2228</v>
      </c>
      <c r="E34" s="39">
        <v>1943</v>
      </c>
      <c r="F34" s="39">
        <v>1833</v>
      </c>
      <c r="G34" s="39">
        <v>1729</v>
      </c>
      <c r="H34" s="39">
        <v>2419</v>
      </c>
      <c r="I34" s="39">
        <v>2370</v>
      </c>
      <c r="J34" s="39">
        <v>1749</v>
      </c>
      <c r="K34" s="39">
        <v>1724</v>
      </c>
      <c r="L34" s="39">
        <v>2071</v>
      </c>
      <c r="M34" s="39">
        <v>2246</v>
      </c>
      <c r="N34" s="39">
        <v>2236</v>
      </c>
      <c r="O34" s="39">
        <v>2198</v>
      </c>
      <c r="P34" s="39">
        <v>2070</v>
      </c>
      <c r="Q34" s="39">
        <v>2128</v>
      </c>
      <c r="R34" s="39">
        <v>2163</v>
      </c>
      <c r="S34" s="39">
        <v>2397</v>
      </c>
      <c r="T34" s="39">
        <v>1950</v>
      </c>
      <c r="U34" s="39">
        <v>2310</v>
      </c>
      <c r="V34" s="39">
        <v>2003</v>
      </c>
    </row>
    <row r="35" spans="1:22" x14ac:dyDescent="0.35">
      <c r="A35" s="2" t="s">
        <v>111</v>
      </c>
      <c r="B35" s="2" t="s">
        <v>64</v>
      </c>
      <c r="C35" s="39">
        <v>268</v>
      </c>
      <c r="D35" s="39">
        <v>195</v>
      </c>
      <c r="E35" s="39">
        <v>136</v>
      </c>
      <c r="F35" s="39">
        <v>213</v>
      </c>
      <c r="G35" s="39">
        <v>160</v>
      </c>
      <c r="H35" s="39">
        <v>150</v>
      </c>
      <c r="I35" s="39">
        <v>216</v>
      </c>
      <c r="J35" s="39">
        <v>189</v>
      </c>
      <c r="K35" s="39">
        <v>215</v>
      </c>
      <c r="L35" s="39">
        <v>237</v>
      </c>
      <c r="M35" s="39">
        <v>256</v>
      </c>
      <c r="N35" s="39">
        <v>203</v>
      </c>
      <c r="O35" s="39">
        <v>154</v>
      </c>
      <c r="P35" s="39">
        <v>221</v>
      </c>
      <c r="Q35" s="39">
        <v>172</v>
      </c>
      <c r="R35" s="39">
        <v>173</v>
      </c>
      <c r="S35" s="39">
        <v>229</v>
      </c>
      <c r="T35" s="39">
        <v>192</v>
      </c>
      <c r="U35" s="39">
        <v>127</v>
      </c>
      <c r="V35" s="39">
        <v>66</v>
      </c>
    </row>
    <row r="36" spans="1:22" x14ac:dyDescent="0.35">
      <c r="A36" s="2" t="s">
        <v>111</v>
      </c>
      <c r="B36" s="2" t="s">
        <v>65</v>
      </c>
      <c r="C36" s="39">
        <v>1259</v>
      </c>
      <c r="D36" s="39">
        <v>1247</v>
      </c>
      <c r="E36" s="39">
        <v>1220</v>
      </c>
      <c r="F36" s="39">
        <v>1228</v>
      </c>
      <c r="G36" s="39">
        <v>1297</v>
      </c>
      <c r="H36" s="39">
        <v>1295</v>
      </c>
      <c r="I36" s="39">
        <v>1373</v>
      </c>
      <c r="J36" s="39">
        <v>1324</v>
      </c>
      <c r="K36" s="39">
        <v>1326</v>
      </c>
      <c r="L36" s="39">
        <v>1464</v>
      </c>
      <c r="M36" s="39">
        <v>1979</v>
      </c>
      <c r="N36" s="39">
        <v>2257</v>
      </c>
      <c r="O36" s="39">
        <v>2591</v>
      </c>
      <c r="P36" s="39">
        <v>2663</v>
      </c>
      <c r="Q36" s="39">
        <v>3050</v>
      </c>
      <c r="R36" s="39">
        <v>1640</v>
      </c>
      <c r="S36" s="39">
        <v>3658</v>
      </c>
      <c r="T36" s="39">
        <v>3324</v>
      </c>
      <c r="U36" s="39">
        <v>3067</v>
      </c>
      <c r="V36" s="39">
        <v>4369</v>
      </c>
    </row>
    <row r="37" spans="1:22" x14ac:dyDescent="0.35">
      <c r="A37" s="2" t="s">
        <v>111</v>
      </c>
      <c r="B37" s="2" t="s">
        <v>66</v>
      </c>
      <c r="C37" s="39">
        <v>51865</v>
      </c>
      <c r="D37" s="39">
        <v>50362</v>
      </c>
      <c r="E37" s="39">
        <v>50439</v>
      </c>
      <c r="F37" s="39">
        <v>20645</v>
      </c>
      <c r="G37" s="39">
        <v>8051</v>
      </c>
      <c r="H37" s="39">
        <v>7915</v>
      </c>
      <c r="I37" s="39">
        <v>7166</v>
      </c>
      <c r="J37" s="39">
        <v>6250</v>
      </c>
      <c r="K37" s="39">
        <v>6387</v>
      </c>
      <c r="L37" s="39">
        <v>8380</v>
      </c>
      <c r="M37" s="39">
        <v>9541</v>
      </c>
      <c r="N37" s="39">
        <v>9709</v>
      </c>
      <c r="O37" s="39">
        <v>10381</v>
      </c>
      <c r="P37" s="39">
        <v>10042</v>
      </c>
      <c r="Q37" s="39">
        <v>10577</v>
      </c>
      <c r="R37" s="39">
        <v>11219</v>
      </c>
      <c r="S37" s="39">
        <v>12368</v>
      </c>
      <c r="T37" s="39">
        <v>12327</v>
      </c>
      <c r="U37" s="39">
        <v>8284</v>
      </c>
      <c r="V37" s="39">
        <v>8112</v>
      </c>
    </row>
    <row r="39" spans="1:22" x14ac:dyDescent="0.35">
      <c r="A39" s="40" t="s">
        <v>68</v>
      </c>
      <c r="B39" s="41"/>
      <c r="C39" s="42">
        <v>2019</v>
      </c>
      <c r="D39" s="42">
        <v>2018</v>
      </c>
      <c r="E39" s="42">
        <v>2017</v>
      </c>
      <c r="F39" s="42">
        <v>2016</v>
      </c>
      <c r="G39" s="42">
        <v>2015</v>
      </c>
      <c r="H39" s="42">
        <v>2014</v>
      </c>
      <c r="I39" s="42">
        <v>2013</v>
      </c>
      <c r="J39" s="42">
        <v>2012</v>
      </c>
      <c r="K39" s="42">
        <v>2011</v>
      </c>
      <c r="L39" s="42">
        <v>2010</v>
      </c>
      <c r="M39" s="42">
        <v>2009</v>
      </c>
      <c r="N39" s="42">
        <v>2008</v>
      </c>
      <c r="O39" s="42">
        <v>2007</v>
      </c>
      <c r="P39" s="42">
        <v>2006</v>
      </c>
      <c r="Q39" s="42">
        <v>2005</v>
      </c>
      <c r="R39" s="42">
        <v>2004</v>
      </c>
      <c r="S39" s="42">
        <v>2003</v>
      </c>
      <c r="T39" s="42">
        <v>2002</v>
      </c>
      <c r="U39" s="42">
        <v>2001</v>
      </c>
      <c r="V39" s="42">
        <v>2000</v>
      </c>
    </row>
    <row r="40" spans="1:22" x14ac:dyDescent="0.35">
      <c r="A40" s="2" t="s">
        <v>111</v>
      </c>
      <c r="B40" s="2" t="s">
        <v>69</v>
      </c>
      <c r="C40">
        <v>499480</v>
      </c>
      <c r="D40">
        <v>495249</v>
      </c>
      <c r="E40">
        <v>489524</v>
      </c>
      <c r="F40">
        <v>484736</v>
      </c>
      <c r="G40">
        <v>477385</v>
      </c>
      <c r="H40">
        <v>469433</v>
      </c>
      <c r="I40">
        <v>463101</v>
      </c>
      <c r="J40">
        <v>460534</v>
      </c>
      <c r="K40">
        <v>457715</v>
      </c>
      <c r="L40">
        <v>453292</v>
      </c>
      <c r="M40">
        <v>446106</v>
      </c>
      <c r="N40">
        <v>438177</v>
      </c>
      <c r="O40">
        <v>433235</v>
      </c>
      <c r="P40">
        <v>430638</v>
      </c>
      <c r="Q40">
        <v>427396</v>
      </c>
      <c r="R40">
        <v>423993</v>
      </c>
      <c r="S40">
        <v>418747</v>
      </c>
      <c r="T40">
        <v>413618</v>
      </c>
      <c r="U40">
        <v>408146</v>
      </c>
      <c r="V40">
        <v>403067</v>
      </c>
    </row>
    <row r="42" spans="1:22" x14ac:dyDescent="0.35">
      <c r="A42" s="40" t="s">
        <v>92</v>
      </c>
      <c r="B42" s="4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</row>
    <row r="43" spans="1:22" x14ac:dyDescent="0.35">
      <c r="A43" t="s">
        <v>68</v>
      </c>
      <c r="B43">
        <v>0.3</v>
      </c>
    </row>
    <row r="44" spans="1:22" x14ac:dyDescent="0.35">
      <c r="A44" t="s">
        <v>71</v>
      </c>
      <c r="B44">
        <v>2.92</v>
      </c>
    </row>
    <row r="45" spans="1:22" x14ac:dyDescent="0.35">
      <c r="A45" t="s">
        <v>72</v>
      </c>
      <c r="B45">
        <v>0.24</v>
      </c>
    </row>
    <row r="46" spans="1:22" x14ac:dyDescent="0.35">
      <c r="A46" t="s">
        <v>73</v>
      </c>
      <c r="B46">
        <v>2.19</v>
      </c>
    </row>
    <row r="47" spans="1:22" x14ac:dyDescent="0.35">
      <c r="A47" t="s">
        <v>74</v>
      </c>
      <c r="B47">
        <v>0.3</v>
      </c>
    </row>
    <row r="48" spans="1:22" x14ac:dyDescent="0.35">
      <c r="A48" t="s">
        <v>75</v>
      </c>
      <c r="B48">
        <v>0.01</v>
      </c>
    </row>
    <row r="50" spans="1:22" x14ac:dyDescent="0.35">
      <c r="A50" s="40" t="s">
        <v>93</v>
      </c>
      <c r="B50" s="41"/>
    </row>
    <row r="51" spans="1:22" x14ac:dyDescent="0.35">
      <c r="A51" t="s">
        <v>68</v>
      </c>
      <c r="B51">
        <v>0.35</v>
      </c>
    </row>
    <row r="52" spans="1:22" x14ac:dyDescent="0.35">
      <c r="A52" t="s">
        <v>71</v>
      </c>
      <c r="B52">
        <v>3.38</v>
      </c>
    </row>
    <row r="53" spans="1:22" x14ac:dyDescent="0.35">
      <c r="A53" t="s">
        <v>72</v>
      </c>
      <c r="B53">
        <v>0.27</v>
      </c>
    </row>
    <row r="54" spans="1:22" x14ac:dyDescent="0.35">
      <c r="A54" t="s">
        <v>73</v>
      </c>
      <c r="B54">
        <v>2.5299999999999998</v>
      </c>
    </row>
    <row r="55" spans="1:22" x14ac:dyDescent="0.35">
      <c r="A55" t="s">
        <v>74</v>
      </c>
      <c r="B55">
        <v>0.35</v>
      </c>
    </row>
    <row r="56" spans="1:22" x14ac:dyDescent="0.35">
      <c r="A56" t="s">
        <v>75</v>
      </c>
      <c r="B56">
        <v>0.01</v>
      </c>
    </row>
    <row r="59" spans="1:22" x14ac:dyDescent="0.35">
      <c r="A59" s="40" t="s">
        <v>94</v>
      </c>
      <c r="B59" s="40"/>
      <c r="C59" s="42">
        <v>2019</v>
      </c>
      <c r="D59" s="42">
        <v>2018</v>
      </c>
      <c r="E59" s="42">
        <v>2017</v>
      </c>
      <c r="F59" s="42">
        <v>2016</v>
      </c>
      <c r="G59" s="42">
        <v>2015</v>
      </c>
      <c r="H59" s="42">
        <v>2014</v>
      </c>
      <c r="I59" s="42">
        <v>2013</v>
      </c>
      <c r="J59" s="42">
        <v>2012</v>
      </c>
      <c r="K59" s="42">
        <v>2011</v>
      </c>
      <c r="L59" s="42">
        <v>2010</v>
      </c>
      <c r="M59" s="42">
        <v>2009</v>
      </c>
      <c r="N59" s="42">
        <v>2008</v>
      </c>
      <c r="O59" s="42">
        <v>2007</v>
      </c>
      <c r="P59" s="42">
        <v>2006</v>
      </c>
      <c r="Q59" s="42">
        <v>2005</v>
      </c>
      <c r="R59" s="42">
        <v>2004</v>
      </c>
      <c r="S59" s="42">
        <v>2003</v>
      </c>
      <c r="T59" s="42">
        <v>2002</v>
      </c>
      <c r="U59" s="42">
        <v>2001</v>
      </c>
      <c r="V59" s="42">
        <v>2000</v>
      </c>
    </row>
    <row r="60" spans="1:22" x14ac:dyDescent="0.35">
      <c r="B60" t="s">
        <v>68</v>
      </c>
      <c r="C60">
        <f>C40*$B$43</f>
        <v>149844</v>
      </c>
      <c r="D60">
        <f t="shared" ref="D60:V60" si="5">D40*$B$43</f>
        <v>148574.69999999998</v>
      </c>
      <c r="E60">
        <f t="shared" si="5"/>
        <v>146857.19999999998</v>
      </c>
      <c r="F60">
        <f t="shared" si="5"/>
        <v>145420.79999999999</v>
      </c>
      <c r="G60">
        <f t="shared" si="5"/>
        <v>143215.5</v>
      </c>
      <c r="H60">
        <f t="shared" si="5"/>
        <v>140829.9</v>
      </c>
      <c r="I60">
        <f t="shared" si="5"/>
        <v>138930.29999999999</v>
      </c>
      <c r="J60">
        <f t="shared" si="5"/>
        <v>138160.19999999998</v>
      </c>
      <c r="K60">
        <f t="shared" si="5"/>
        <v>137314.5</v>
      </c>
      <c r="L60">
        <f t="shared" si="5"/>
        <v>135987.6</v>
      </c>
      <c r="M60">
        <f t="shared" si="5"/>
        <v>133831.79999999999</v>
      </c>
      <c r="N60">
        <f t="shared" si="5"/>
        <v>131453.1</v>
      </c>
      <c r="O60">
        <f t="shared" si="5"/>
        <v>129970.5</v>
      </c>
      <c r="P60">
        <f t="shared" si="5"/>
        <v>129191.4</v>
      </c>
      <c r="Q60">
        <f t="shared" si="5"/>
        <v>128218.79999999999</v>
      </c>
      <c r="R60">
        <f t="shared" si="5"/>
        <v>127197.9</v>
      </c>
      <c r="S60">
        <f t="shared" si="5"/>
        <v>125624.09999999999</v>
      </c>
      <c r="T60">
        <f t="shared" si="5"/>
        <v>124085.4</v>
      </c>
      <c r="U60">
        <f t="shared" si="5"/>
        <v>122443.79999999999</v>
      </c>
      <c r="V60">
        <f t="shared" si="5"/>
        <v>120920.09999999999</v>
      </c>
    </row>
    <row r="61" spans="1:22" x14ac:dyDescent="0.35">
      <c r="B61" t="s">
        <v>71</v>
      </c>
      <c r="C61">
        <f>C32*$B$44</f>
        <v>8067.96</v>
      </c>
      <c r="D61">
        <f t="shared" ref="D61:V61" si="6">D32*$B$44</f>
        <v>8044.5999999999995</v>
      </c>
      <c r="E61">
        <f t="shared" si="6"/>
        <v>7743.84</v>
      </c>
      <c r="F61">
        <f t="shared" si="6"/>
        <v>7813.92</v>
      </c>
      <c r="G61">
        <f t="shared" si="6"/>
        <v>7892.76</v>
      </c>
      <c r="H61">
        <f t="shared" si="6"/>
        <v>7837.28</v>
      </c>
      <c r="I61">
        <f t="shared" si="6"/>
        <v>7475.2</v>
      </c>
      <c r="J61">
        <f t="shared" si="6"/>
        <v>7481.04</v>
      </c>
      <c r="K61">
        <f t="shared" si="6"/>
        <v>7594.92</v>
      </c>
      <c r="L61">
        <f t="shared" si="6"/>
        <v>7653.32</v>
      </c>
      <c r="M61">
        <f t="shared" si="6"/>
        <v>8178.92</v>
      </c>
      <c r="N61">
        <f t="shared" si="6"/>
        <v>8027.08</v>
      </c>
      <c r="O61">
        <f t="shared" si="6"/>
        <v>7589.08</v>
      </c>
      <c r="P61">
        <f t="shared" si="6"/>
        <v>7364.24</v>
      </c>
      <c r="Q61">
        <f t="shared" si="6"/>
        <v>7364.24</v>
      </c>
      <c r="R61">
        <f t="shared" si="6"/>
        <v>7191.96</v>
      </c>
      <c r="S61">
        <f t="shared" si="6"/>
        <v>7335.04</v>
      </c>
      <c r="T61">
        <f t="shared" si="6"/>
        <v>7697.12</v>
      </c>
      <c r="U61">
        <f t="shared" si="6"/>
        <v>8012.48</v>
      </c>
      <c r="V61">
        <f t="shared" si="6"/>
        <v>7767.2</v>
      </c>
    </row>
    <row r="62" spans="1:22" x14ac:dyDescent="0.35">
      <c r="B62" t="s">
        <v>72</v>
      </c>
      <c r="C62">
        <f>C34*$B$45</f>
        <v>562.55999999999995</v>
      </c>
      <c r="D62">
        <f t="shared" ref="D62:V62" si="7">D34*$B$45</f>
        <v>534.72</v>
      </c>
      <c r="E62">
        <f t="shared" si="7"/>
        <v>466.32</v>
      </c>
      <c r="F62">
        <f t="shared" si="7"/>
        <v>439.91999999999996</v>
      </c>
      <c r="G62">
        <f t="shared" si="7"/>
        <v>414.96</v>
      </c>
      <c r="H62">
        <f t="shared" si="7"/>
        <v>580.55999999999995</v>
      </c>
      <c r="I62">
        <f t="shared" si="7"/>
        <v>568.79999999999995</v>
      </c>
      <c r="J62">
        <f t="shared" si="7"/>
        <v>419.76</v>
      </c>
      <c r="K62">
        <f t="shared" si="7"/>
        <v>413.76</v>
      </c>
      <c r="L62">
        <f t="shared" si="7"/>
        <v>497.03999999999996</v>
      </c>
      <c r="M62">
        <f t="shared" si="7"/>
        <v>539.04</v>
      </c>
      <c r="N62">
        <f t="shared" si="7"/>
        <v>536.64</v>
      </c>
      <c r="O62">
        <f t="shared" si="7"/>
        <v>527.52</v>
      </c>
      <c r="P62">
        <f t="shared" si="7"/>
        <v>496.79999999999995</v>
      </c>
      <c r="Q62">
        <f t="shared" si="7"/>
        <v>510.71999999999997</v>
      </c>
      <c r="R62">
        <f t="shared" si="7"/>
        <v>519.12</v>
      </c>
      <c r="S62">
        <f t="shared" si="7"/>
        <v>575.28</v>
      </c>
      <c r="T62">
        <f t="shared" si="7"/>
        <v>468</v>
      </c>
      <c r="U62">
        <f t="shared" si="7"/>
        <v>554.4</v>
      </c>
      <c r="V62">
        <f t="shared" si="7"/>
        <v>480.71999999999997</v>
      </c>
    </row>
    <row r="63" spans="1:22" x14ac:dyDescent="0.35">
      <c r="B63" t="s">
        <v>73</v>
      </c>
      <c r="C63">
        <f>C33*$B$46</f>
        <v>2776.92</v>
      </c>
      <c r="D63">
        <f t="shared" ref="D63:V63" si="8">D33*$B$46</f>
        <v>2673.99</v>
      </c>
      <c r="E63">
        <f t="shared" si="8"/>
        <v>2614.86</v>
      </c>
      <c r="F63">
        <f t="shared" si="8"/>
        <v>2663.04</v>
      </c>
      <c r="G63">
        <f t="shared" si="8"/>
        <v>2358.63</v>
      </c>
      <c r="H63">
        <f t="shared" si="8"/>
        <v>2752.83</v>
      </c>
      <c r="I63">
        <f t="shared" si="8"/>
        <v>3041.91</v>
      </c>
      <c r="J63">
        <f t="shared" si="8"/>
        <v>3249.96</v>
      </c>
      <c r="K63">
        <f t="shared" si="8"/>
        <v>3136.08</v>
      </c>
      <c r="L63">
        <f t="shared" si="8"/>
        <v>4209.18</v>
      </c>
      <c r="M63">
        <f t="shared" si="8"/>
        <v>3845.64</v>
      </c>
      <c r="N63">
        <f t="shared" si="8"/>
        <v>4193.8499999999995</v>
      </c>
      <c r="O63">
        <f t="shared" si="8"/>
        <v>3687.96</v>
      </c>
      <c r="P63">
        <f t="shared" si="8"/>
        <v>3797.46</v>
      </c>
      <c r="Q63">
        <f t="shared" si="8"/>
        <v>3615.69</v>
      </c>
      <c r="R63">
        <f t="shared" si="8"/>
        <v>3641.97</v>
      </c>
      <c r="S63">
        <f t="shared" si="8"/>
        <v>3747.0899999999997</v>
      </c>
      <c r="T63">
        <f t="shared" si="8"/>
        <v>3493.0499999999997</v>
      </c>
      <c r="U63">
        <f t="shared" si="8"/>
        <v>3471.15</v>
      </c>
      <c r="V63">
        <f t="shared" si="8"/>
        <v>3208.35</v>
      </c>
    </row>
    <row r="64" spans="1:22" x14ac:dyDescent="0.35">
      <c r="B64" t="s">
        <v>74</v>
      </c>
      <c r="C64">
        <f>C36*$B$47</f>
        <v>377.7</v>
      </c>
      <c r="D64">
        <f t="shared" ref="D64:V64" si="9">D36*$B$47</f>
        <v>374.09999999999997</v>
      </c>
      <c r="E64">
        <f t="shared" si="9"/>
        <v>366</v>
      </c>
      <c r="F64">
        <f t="shared" si="9"/>
        <v>368.4</v>
      </c>
      <c r="G64">
        <f t="shared" si="9"/>
        <v>389.09999999999997</v>
      </c>
      <c r="H64">
        <f t="shared" si="9"/>
        <v>388.5</v>
      </c>
      <c r="I64">
        <f t="shared" si="9"/>
        <v>411.9</v>
      </c>
      <c r="J64">
        <f t="shared" si="9"/>
        <v>397.2</v>
      </c>
      <c r="K64">
        <f t="shared" si="9"/>
        <v>397.8</v>
      </c>
      <c r="L64">
        <f t="shared" si="9"/>
        <v>439.2</v>
      </c>
      <c r="M64">
        <f t="shared" si="9"/>
        <v>593.69999999999993</v>
      </c>
      <c r="N64">
        <f t="shared" si="9"/>
        <v>677.1</v>
      </c>
      <c r="O64">
        <f t="shared" si="9"/>
        <v>777.3</v>
      </c>
      <c r="P64">
        <f t="shared" si="9"/>
        <v>798.9</v>
      </c>
      <c r="Q64">
        <f t="shared" si="9"/>
        <v>915</v>
      </c>
      <c r="R64">
        <f t="shared" si="9"/>
        <v>492</v>
      </c>
      <c r="S64">
        <f t="shared" si="9"/>
        <v>1097.3999999999999</v>
      </c>
      <c r="T64">
        <f t="shared" si="9"/>
        <v>997.19999999999993</v>
      </c>
      <c r="U64">
        <f t="shared" si="9"/>
        <v>920.1</v>
      </c>
      <c r="V64">
        <f t="shared" si="9"/>
        <v>1310.7</v>
      </c>
    </row>
    <row r="65" spans="1:22" x14ac:dyDescent="0.35">
      <c r="B65" t="s">
        <v>75</v>
      </c>
      <c r="C65">
        <f>C37*$B$48</f>
        <v>518.65</v>
      </c>
      <c r="D65">
        <f t="shared" ref="D65:V65" si="10">D37*$B$48</f>
        <v>503.62</v>
      </c>
      <c r="E65">
        <f t="shared" si="10"/>
        <v>504.39</v>
      </c>
      <c r="F65">
        <f t="shared" si="10"/>
        <v>206.45000000000002</v>
      </c>
      <c r="G65">
        <f t="shared" si="10"/>
        <v>80.510000000000005</v>
      </c>
      <c r="H65">
        <f t="shared" si="10"/>
        <v>79.150000000000006</v>
      </c>
      <c r="I65">
        <f t="shared" si="10"/>
        <v>71.66</v>
      </c>
      <c r="J65">
        <f t="shared" si="10"/>
        <v>62.5</v>
      </c>
      <c r="K65">
        <f t="shared" si="10"/>
        <v>63.870000000000005</v>
      </c>
      <c r="L65">
        <f t="shared" si="10"/>
        <v>83.8</v>
      </c>
      <c r="M65">
        <f t="shared" si="10"/>
        <v>95.41</v>
      </c>
      <c r="N65">
        <f t="shared" si="10"/>
        <v>97.09</v>
      </c>
      <c r="O65">
        <f t="shared" si="10"/>
        <v>103.81</v>
      </c>
      <c r="P65">
        <f t="shared" si="10"/>
        <v>100.42</v>
      </c>
      <c r="Q65">
        <f t="shared" si="10"/>
        <v>105.77</v>
      </c>
      <c r="R65">
        <f t="shared" si="10"/>
        <v>112.19</v>
      </c>
      <c r="S65">
        <f t="shared" si="10"/>
        <v>123.68</v>
      </c>
      <c r="T65">
        <f t="shared" si="10"/>
        <v>123.27</v>
      </c>
      <c r="U65">
        <f t="shared" si="10"/>
        <v>82.84</v>
      </c>
      <c r="V65">
        <f t="shared" si="10"/>
        <v>81.12</v>
      </c>
    </row>
    <row r="66" spans="1:22" x14ac:dyDescent="0.35">
      <c r="B66" t="s">
        <v>77</v>
      </c>
      <c r="C66">
        <f>C35*$B$45</f>
        <v>64.319999999999993</v>
      </c>
      <c r="D66">
        <f t="shared" ref="D66:V66" si="11">D35*$B$45</f>
        <v>46.8</v>
      </c>
      <c r="E66">
        <f t="shared" si="11"/>
        <v>32.64</v>
      </c>
      <c r="F66">
        <f t="shared" si="11"/>
        <v>51.12</v>
      </c>
      <c r="G66">
        <f t="shared" si="11"/>
        <v>38.4</v>
      </c>
      <c r="H66">
        <f t="shared" si="11"/>
        <v>36</v>
      </c>
      <c r="I66">
        <f t="shared" si="11"/>
        <v>51.839999999999996</v>
      </c>
      <c r="J66">
        <f t="shared" si="11"/>
        <v>45.36</v>
      </c>
      <c r="K66">
        <f t="shared" si="11"/>
        <v>51.6</v>
      </c>
      <c r="L66">
        <f t="shared" si="11"/>
        <v>56.879999999999995</v>
      </c>
      <c r="M66">
        <f t="shared" si="11"/>
        <v>61.44</v>
      </c>
      <c r="N66">
        <f t="shared" si="11"/>
        <v>48.72</v>
      </c>
      <c r="O66">
        <f t="shared" si="11"/>
        <v>36.96</v>
      </c>
      <c r="P66">
        <f t="shared" si="11"/>
        <v>53.04</v>
      </c>
      <c r="Q66">
        <f t="shared" si="11"/>
        <v>41.28</v>
      </c>
      <c r="R66">
        <f t="shared" si="11"/>
        <v>41.519999999999996</v>
      </c>
      <c r="S66">
        <f t="shared" si="11"/>
        <v>54.96</v>
      </c>
      <c r="T66">
        <f t="shared" si="11"/>
        <v>46.08</v>
      </c>
      <c r="U66">
        <f t="shared" si="11"/>
        <v>30.48</v>
      </c>
      <c r="V66">
        <f t="shared" si="11"/>
        <v>15.84</v>
      </c>
    </row>
    <row r="67" spans="1:22" x14ac:dyDescent="0.35">
      <c r="B67" s="36" t="s">
        <v>1</v>
      </c>
      <c r="C67">
        <f>SUM(C60:C66)</f>
        <v>162212.11000000002</v>
      </c>
      <c r="D67">
        <f t="shared" ref="D67:U67" si="12">SUM(D60:D66)</f>
        <v>160752.52999999997</v>
      </c>
      <c r="E67">
        <f t="shared" si="12"/>
        <v>158585.25</v>
      </c>
      <c r="F67">
        <f t="shared" si="12"/>
        <v>156963.65000000002</v>
      </c>
      <c r="G67">
        <f t="shared" si="12"/>
        <v>154389.86000000002</v>
      </c>
      <c r="H67">
        <f t="shared" si="12"/>
        <v>152504.21999999997</v>
      </c>
      <c r="I67">
        <f t="shared" si="12"/>
        <v>150551.60999999999</v>
      </c>
      <c r="J67">
        <f t="shared" si="12"/>
        <v>149816.01999999999</v>
      </c>
      <c r="K67">
        <f t="shared" si="12"/>
        <v>148972.53</v>
      </c>
      <c r="L67">
        <f t="shared" si="12"/>
        <v>148927.02000000002</v>
      </c>
      <c r="M67">
        <f t="shared" si="12"/>
        <v>147145.95000000004</v>
      </c>
      <c r="N67">
        <f t="shared" si="12"/>
        <v>145033.58000000002</v>
      </c>
      <c r="O67">
        <f t="shared" si="12"/>
        <v>142693.12999999995</v>
      </c>
      <c r="P67">
        <f t="shared" si="12"/>
        <v>141802.25999999998</v>
      </c>
      <c r="Q67">
        <f t="shared" si="12"/>
        <v>140771.49999999997</v>
      </c>
      <c r="R67">
        <f t="shared" si="12"/>
        <v>139196.65999999997</v>
      </c>
      <c r="S67">
        <f t="shared" si="12"/>
        <v>138557.54999999996</v>
      </c>
      <c r="T67">
        <f t="shared" si="12"/>
        <v>136910.11999999997</v>
      </c>
      <c r="U67">
        <f t="shared" si="12"/>
        <v>135515.25</v>
      </c>
      <c r="V67">
        <f>SUM(V60:V66)</f>
        <v>133784.03</v>
      </c>
    </row>
    <row r="68" spans="1:22" x14ac:dyDescent="0.35">
      <c r="B68" s="36" t="s">
        <v>78</v>
      </c>
      <c r="C68" s="8">
        <f>C67/1000</f>
        <v>162.21211000000002</v>
      </c>
      <c r="D68" s="8">
        <f t="shared" ref="D68:S68" si="13">D67/1000</f>
        <v>160.75252999999998</v>
      </c>
      <c r="E68" s="8">
        <f t="shared" si="13"/>
        <v>158.58525</v>
      </c>
      <c r="F68" s="8">
        <f t="shared" si="13"/>
        <v>156.96365000000003</v>
      </c>
      <c r="G68" s="8">
        <f t="shared" si="13"/>
        <v>154.38986000000003</v>
      </c>
      <c r="H68" s="8">
        <f t="shared" si="13"/>
        <v>152.50421999999998</v>
      </c>
      <c r="I68" s="8">
        <f t="shared" si="13"/>
        <v>150.55160999999998</v>
      </c>
      <c r="J68" s="8">
        <f t="shared" si="13"/>
        <v>149.81601999999998</v>
      </c>
      <c r="K68" s="8">
        <f t="shared" si="13"/>
        <v>148.97253000000001</v>
      </c>
      <c r="L68" s="8">
        <f t="shared" si="13"/>
        <v>148.92702000000003</v>
      </c>
      <c r="M68" s="8">
        <f t="shared" si="13"/>
        <v>147.14595000000003</v>
      </c>
      <c r="N68" s="8">
        <f t="shared" si="13"/>
        <v>145.03358000000003</v>
      </c>
      <c r="O68" s="8">
        <f t="shared" si="13"/>
        <v>142.69312999999994</v>
      </c>
      <c r="P68" s="8">
        <f t="shared" si="13"/>
        <v>141.80225999999999</v>
      </c>
      <c r="Q68" s="8">
        <f t="shared" si="13"/>
        <v>140.77149999999997</v>
      </c>
      <c r="R68" s="8">
        <f t="shared" si="13"/>
        <v>139.19665999999998</v>
      </c>
      <c r="S68" s="8">
        <f t="shared" si="13"/>
        <v>138.55754999999996</v>
      </c>
      <c r="T68" s="8">
        <f t="shared" ref="T68:U68" si="14">T67/1000</f>
        <v>136.91011999999998</v>
      </c>
      <c r="U68" s="8">
        <f t="shared" si="14"/>
        <v>135.51525000000001</v>
      </c>
      <c r="V68" s="8">
        <f>V67/1000</f>
        <v>133.78403</v>
      </c>
    </row>
    <row r="70" spans="1:22" x14ac:dyDescent="0.35">
      <c r="A70" s="40" t="s">
        <v>95</v>
      </c>
      <c r="B70" s="40"/>
      <c r="C70" s="42">
        <v>2019</v>
      </c>
      <c r="D70" s="42">
        <v>2018</v>
      </c>
      <c r="E70" s="42">
        <v>2017</v>
      </c>
      <c r="F70" s="42">
        <v>2016</v>
      </c>
      <c r="G70" s="42">
        <v>2015</v>
      </c>
      <c r="H70" s="42">
        <v>2014</v>
      </c>
      <c r="I70" s="42">
        <v>2013</v>
      </c>
      <c r="J70" s="42">
        <v>2012</v>
      </c>
      <c r="K70" s="42">
        <v>2011</v>
      </c>
      <c r="L70" s="42">
        <v>2010</v>
      </c>
      <c r="M70" s="42">
        <v>2009</v>
      </c>
      <c r="N70" s="42">
        <v>2008</v>
      </c>
      <c r="O70" s="42">
        <v>2007</v>
      </c>
      <c r="P70" s="42">
        <v>2006</v>
      </c>
      <c r="Q70" s="42">
        <v>2005</v>
      </c>
      <c r="R70" s="42">
        <v>2004</v>
      </c>
      <c r="S70" s="42">
        <v>2003</v>
      </c>
      <c r="T70" s="42">
        <v>2002</v>
      </c>
      <c r="U70" s="42">
        <v>2001</v>
      </c>
      <c r="V70" s="42">
        <v>2000</v>
      </c>
    </row>
    <row r="71" spans="1:22" x14ac:dyDescent="0.35">
      <c r="B71" t="s">
        <v>68</v>
      </c>
      <c r="C71">
        <f>C40*$B$51</f>
        <v>174818</v>
      </c>
      <c r="D71">
        <f t="shared" ref="D71:V71" si="15">D40*$B$51</f>
        <v>173337.15</v>
      </c>
      <c r="E71">
        <f t="shared" si="15"/>
        <v>171333.4</v>
      </c>
      <c r="F71">
        <f t="shared" si="15"/>
        <v>169657.59999999998</v>
      </c>
      <c r="G71">
        <f t="shared" si="15"/>
        <v>167084.75</v>
      </c>
      <c r="H71">
        <f t="shared" si="15"/>
        <v>164301.54999999999</v>
      </c>
      <c r="I71">
        <f t="shared" si="15"/>
        <v>162085.34999999998</v>
      </c>
      <c r="J71">
        <f t="shared" si="15"/>
        <v>161186.9</v>
      </c>
      <c r="K71">
        <f t="shared" si="15"/>
        <v>160200.25</v>
      </c>
      <c r="L71">
        <f t="shared" si="15"/>
        <v>158652.19999999998</v>
      </c>
      <c r="M71">
        <f t="shared" si="15"/>
        <v>156137.09999999998</v>
      </c>
      <c r="N71">
        <f t="shared" si="15"/>
        <v>153361.94999999998</v>
      </c>
      <c r="O71">
        <f t="shared" si="15"/>
        <v>151632.25</v>
      </c>
      <c r="P71">
        <f t="shared" si="15"/>
        <v>150723.29999999999</v>
      </c>
      <c r="Q71">
        <f t="shared" si="15"/>
        <v>149588.59999999998</v>
      </c>
      <c r="R71">
        <f t="shared" si="15"/>
        <v>148397.54999999999</v>
      </c>
      <c r="S71">
        <f t="shared" si="15"/>
        <v>146561.44999999998</v>
      </c>
      <c r="T71">
        <f t="shared" si="15"/>
        <v>144766.29999999999</v>
      </c>
      <c r="U71">
        <f t="shared" si="15"/>
        <v>142851.09999999998</v>
      </c>
      <c r="V71">
        <f t="shared" si="15"/>
        <v>141073.44999999998</v>
      </c>
    </row>
    <row r="72" spans="1:22" x14ac:dyDescent="0.35">
      <c r="B72" t="s">
        <v>71</v>
      </c>
      <c r="C72">
        <f>C32*$B$52</f>
        <v>9338.94</v>
      </c>
      <c r="D72">
        <f t="shared" ref="D72:V72" si="16">D32*$B$52</f>
        <v>9311.9</v>
      </c>
      <c r="E72">
        <f t="shared" si="16"/>
        <v>8963.76</v>
      </c>
      <c r="F72">
        <f t="shared" si="16"/>
        <v>9044.8799999999992</v>
      </c>
      <c r="G72">
        <f t="shared" si="16"/>
        <v>9136.14</v>
      </c>
      <c r="H72">
        <f t="shared" si="16"/>
        <v>9071.92</v>
      </c>
      <c r="I72">
        <f t="shared" si="16"/>
        <v>8652.7999999999993</v>
      </c>
      <c r="J72">
        <f t="shared" si="16"/>
        <v>8659.56</v>
      </c>
      <c r="K72">
        <f t="shared" si="16"/>
        <v>8791.3799999999992</v>
      </c>
      <c r="L72">
        <f t="shared" si="16"/>
        <v>8858.98</v>
      </c>
      <c r="M72">
        <f t="shared" si="16"/>
        <v>9467.3799999999992</v>
      </c>
      <c r="N72">
        <f t="shared" si="16"/>
        <v>9291.619999999999</v>
      </c>
      <c r="O72">
        <f t="shared" si="16"/>
        <v>8784.619999999999</v>
      </c>
      <c r="P72">
        <f t="shared" si="16"/>
        <v>8524.36</v>
      </c>
      <c r="Q72">
        <f t="shared" si="16"/>
        <v>8524.36</v>
      </c>
      <c r="R72">
        <f t="shared" si="16"/>
        <v>8324.94</v>
      </c>
      <c r="S72">
        <f t="shared" si="16"/>
        <v>8490.56</v>
      </c>
      <c r="T72">
        <f t="shared" si="16"/>
        <v>8909.68</v>
      </c>
      <c r="U72">
        <f t="shared" si="16"/>
        <v>9274.7199999999993</v>
      </c>
      <c r="V72">
        <f t="shared" si="16"/>
        <v>8990.7999999999993</v>
      </c>
    </row>
    <row r="73" spans="1:22" x14ac:dyDescent="0.35">
      <c r="B73" t="s">
        <v>72</v>
      </c>
      <c r="C73">
        <f>C34*$B$53</f>
        <v>632.88</v>
      </c>
      <c r="D73">
        <f t="shared" ref="D73:V73" si="17">D34*$B$53</f>
        <v>601.56000000000006</v>
      </c>
      <c r="E73">
        <f t="shared" si="17"/>
        <v>524.61</v>
      </c>
      <c r="F73">
        <f t="shared" si="17"/>
        <v>494.91</v>
      </c>
      <c r="G73">
        <f t="shared" si="17"/>
        <v>466.83000000000004</v>
      </c>
      <c r="H73">
        <f t="shared" si="17"/>
        <v>653.13</v>
      </c>
      <c r="I73">
        <f t="shared" si="17"/>
        <v>639.90000000000009</v>
      </c>
      <c r="J73">
        <f t="shared" si="17"/>
        <v>472.23</v>
      </c>
      <c r="K73">
        <f t="shared" si="17"/>
        <v>465.48</v>
      </c>
      <c r="L73">
        <f t="shared" si="17"/>
        <v>559.17000000000007</v>
      </c>
      <c r="M73">
        <f t="shared" si="17"/>
        <v>606.42000000000007</v>
      </c>
      <c r="N73">
        <f t="shared" si="17"/>
        <v>603.72</v>
      </c>
      <c r="O73">
        <f t="shared" si="17"/>
        <v>593.46</v>
      </c>
      <c r="P73">
        <f t="shared" si="17"/>
        <v>558.90000000000009</v>
      </c>
      <c r="Q73">
        <f t="shared" si="17"/>
        <v>574.56000000000006</v>
      </c>
      <c r="R73">
        <f t="shared" si="17"/>
        <v>584.01</v>
      </c>
      <c r="S73">
        <f t="shared" si="17"/>
        <v>647.19000000000005</v>
      </c>
      <c r="T73">
        <f t="shared" si="17"/>
        <v>526.5</v>
      </c>
      <c r="U73">
        <f t="shared" si="17"/>
        <v>623.70000000000005</v>
      </c>
      <c r="V73">
        <f t="shared" si="17"/>
        <v>540.81000000000006</v>
      </c>
    </row>
    <row r="74" spans="1:22" x14ac:dyDescent="0.35">
      <c r="B74" t="s">
        <v>73</v>
      </c>
      <c r="C74">
        <f>C33*$B$54</f>
        <v>3208.04</v>
      </c>
      <c r="D74">
        <f t="shared" ref="D74:V74" si="18">D33*$B$54</f>
        <v>3089.1299999999997</v>
      </c>
      <c r="E74">
        <f t="shared" si="18"/>
        <v>3020.8199999999997</v>
      </c>
      <c r="F74">
        <f t="shared" si="18"/>
        <v>3076.4799999999996</v>
      </c>
      <c r="G74">
        <f t="shared" si="18"/>
        <v>2724.81</v>
      </c>
      <c r="H74">
        <f t="shared" si="18"/>
        <v>3180.2099999999996</v>
      </c>
      <c r="I74">
        <f t="shared" si="18"/>
        <v>3514.1699999999996</v>
      </c>
      <c r="J74">
        <f t="shared" si="18"/>
        <v>3754.5199999999995</v>
      </c>
      <c r="K74">
        <f t="shared" si="18"/>
        <v>3622.9599999999996</v>
      </c>
      <c r="L74">
        <f t="shared" si="18"/>
        <v>4862.66</v>
      </c>
      <c r="M74">
        <f t="shared" si="18"/>
        <v>4442.6799999999994</v>
      </c>
      <c r="N74">
        <f t="shared" si="18"/>
        <v>4844.95</v>
      </c>
      <c r="O74">
        <f t="shared" si="18"/>
        <v>4260.5199999999995</v>
      </c>
      <c r="P74">
        <f t="shared" si="18"/>
        <v>4387.0199999999995</v>
      </c>
      <c r="Q74">
        <f t="shared" si="18"/>
        <v>4177.03</v>
      </c>
      <c r="R74">
        <f t="shared" si="18"/>
        <v>4207.3899999999994</v>
      </c>
      <c r="S74">
        <f t="shared" si="18"/>
        <v>4328.83</v>
      </c>
      <c r="T74">
        <f t="shared" si="18"/>
        <v>4035.35</v>
      </c>
      <c r="U74">
        <f t="shared" si="18"/>
        <v>4010.0499999999997</v>
      </c>
      <c r="V74">
        <f t="shared" si="18"/>
        <v>3706.45</v>
      </c>
    </row>
    <row r="75" spans="1:22" x14ac:dyDescent="0.35">
      <c r="B75" t="s">
        <v>74</v>
      </c>
      <c r="C75">
        <f>C36*$B$55</f>
        <v>440.65</v>
      </c>
      <c r="D75">
        <f t="shared" ref="D75:V75" si="19">D36*$B$55</f>
        <v>436.45</v>
      </c>
      <c r="E75">
        <f t="shared" si="19"/>
        <v>427</v>
      </c>
      <c r="F75">
        <f t="shared" si="19"/>
        <v>429.79999999999995</v>
      </c>
      <c r="G75">
        <f t="shared" si="19"/>
        <v>453.95</v>
      </c>
      <c r="H75">
        <f t="shared" si="19"/>
        <v>453.24999999999994</v>
      </c>
      <c r="I75">
        <f t="shared" si="19"/>
        <v>480.54999999999995</v>
      </c>
      <c r="J75">
        <f t="shared" si="19"/>
        <v>463.4</v>
      </c>
      <c r="K75">
        <f t="shared" si="19"/>
        <v>464.09999999999997</v>
      </c>
      <c r="L75">
        <f t="shared" si="19"/>
        <v>512.4</v>
      </c>
      <c r="M75">
        <f t="shared" si="19"/>
        <v>692.65</v>
      </c>
      <c r="N75">
        <f t="shared" si="19"/>
        <v>789.94999999999993</v>
      </c>
      <c r="O75">
        <f t="shared" si="19"/>
        <v>906.84999999999991</v>
      </c>
      <c r="P75">
        <f t="shared" si="19"/>
        <v>932.05</v>
      </c>
      <c r="Q75">
        <f t="shared" si="19"/>
        <v>1067.5</v>
      </c>
      <c r="R75">
        <f t="shared" si="19"/>
        <v>574</v>
      </c>
      <c r="S75">
        <f t="shared" si="19"/>
        <v>1280.3</v>
      </c>
      <c r="T75">
        <f t="shared" si="19"/>
        <v>1163.3999999999999</v>
      </c>
      <c r="U75">
        <f t="shared" si="19"/>
        <v>1073.45</v>
      </c>
      <c r="V75">
        <f t="shared" si="19"/>
        <v>1529.1499999999999</v>
      </c>
    </row>
    <row r="76" spans="1:22" x14ac:dyDescent="0.35">
      <c r="B76" t="s">
        <v>75</v>
      </c>
      <c r="C76">
        <f>C37*$B$56</f>
        <v>518.65</v>
      </c>
      <c r="D76">
        <f t="shared" ref="D76:V76" si="20">D37*$B$56</f>
        <v>503.62</v>
      </c>
      <c r="E76">
        <f t="shared" si="20"/>
        <v>504.39</v>
      </c>
      <c r="F76">
        <f t="shared" si="20"/>
        <v>206.45000000000002</v>
      </c>
      <c r="G76">
        <f t="shared" si="20"/>
        <v>80.510000000000005</v>
      </c>
      <c r="H76">
        <f t="shared" si="20"/>
        <v>79.150000000000006</v>
      </c>
      <c r="I76">
        <f t="shared" si="20"/>
        <v>71.66</v>
      </c>
      <c r="J76">
        <f t="shared" si="20"/>
        <v>62.5</v>
      </c>
      <c r="K76">
        <f t="shared" si="20"/>
        <v>63.870000000000005</v>
      </c>
      <c r="L76">
        <f t="shared" si="20"/>
        <v>83.8</v>
      </c>
      <c r="M76">
        <f t="shared" si="20"/>
        <v>95.41</v>
      </c>
      <c r="N76">
        <f t="shared" si="20"/>
        <v>97.09</v>
      </c>
      <c r="O76">
        <f t="shared" si="20"/>
        <v>103.81</v>
      </c>
      <c r="P76">
        <f t="shared" si="20"/>
        <v>100.42</v>
      </c>
      <c r="Q76">
        <f t="shared" si="20"/>
        <v>105.77</v>
      </c>
      <c r="R76">
        <f t="shared" si="20"/>
        <v>112.19</v>
      </c>
      <c r="S76">
        <f t="shared" si="20"/>
        <v>123.68</v>
      </c>
      <c r="T76">
        <f t="shared" si="20"/>
        <v>123.27</v>
      </c>
      <c r="U76">
        <f t="shared" si="20"/>
        <v>82.84</v>
      </c>
      <c r="V76">
        <f t="shared" si="20"/>
        <v>81.12</v>
      </c>
    </row>
    <row r="77" spans="1:22" x14ac:dyDescent="0.35">
      <c r="B77" t="s">
        <v>77</v>
      </c>
      <c r="C77">
        <f>C35*$B$53</f>
        <v>72.36</v>
      </c>
      <c r="D77">
        <f t="shared" ref="D77:V77" si="21">D35*$B$53</f>
        <v>52.650000000000006</v>
      </c>
      <c r="E77">
        <f t="shared" si="21"/>
        <v>36.72</v>
      </c>
      <c r="F77">
        <f t="shared" si="21"/>
        <v>57.510000000000005</v>
      </c>
      <c r="G77">
        <f t="shared" si="21"/>
        <v>43.2</v>
      </c>
      <c r="H77">
        <f t="shared" si="21"/>
        <v>40.5</v>
      </c>
      <c r="I77">
        <f t="shared" si="21"/>
        <v>58.320000000000007</v>
      </c>
      <c r="J77">
        <f t="shared" si="21"/>
        <v>51.03</v>
      </c>
      <c r="K77">
        <f t="shared" si="21"/>
        <v>58.050000000000004</v>
      </c>
      <c r="L77">
        <f t="shared" si="21"/>
        <v>63.99</v>
      </c>
      <c r="M77">
        <f t="shared" si="21"/>
        <v>69.12</v>
      </c>
      <c r="N77">
        <f t="shared" si="21"/>
        <v>54.81</v>
      </c>
      <c r="O77">
        <f t="shared" si="21"/>
        <v>41.580000000000005</v>
      </c>
      <c r="P77">
        <f t="shared" si="21"/>
        <v>59.67</v>
      </c>
      <c r="Q77">
        <f t="shared" si="21"/>
        <v>46.440000000000005</v>
      </c>
      <c r="R77">
        <f t="shared" si="21"/>
        <v>46.71</v>
      </c>
      <c r="S77">
        <f t="shared" si="21"/>
        <v>61.830000000000005</v>
      </c>
      <c r="T77">
        <f t="shared" si="21"/>
        <v>51.84</v>
      </c>
      <c r="U77">
        <f t="shared" si="21"/>
        <v>34.29</v>
      </c>
      <c r="V77">
        <f t="shared" si="21"/>
        <v>17.82</v>
      </c>
    </row>
    <row r="78" spans="1:22" x14ac:dyDescent="0.35">
      <c r="B78" s="36" t="s">
        <v>1</v>
      </c>
      <c r="C78">
        <f>SUM(C71:C77)</f>
        <v>189029.52</v>
      </c>
      <c r="D78">
        <f t="shared" ref="D78:U78" si="22">SUM(D71:D77)</f>
        <v>187332.46</v>
      </c>
      <c r="E78">
        <f t="shared" si="22"/>
        <v>184810.7</v>
      </c>
      <c r="F78">
        <f t="shared" si="22"/>
        <v>182967.63</v>
      </c>
      <c r="G78">
        <f t="shared" si="22"/>
        <v>179990.19000000003</v>
      </c>
      <c r="H78">
        <f t="shared" si="22"/>
        <v>177779.71</v>
      </c>
      <c r="I78">
        <f t="shared" si="22"/>
        <v>175502.74999999997</v>
      </c>
      <c r="J78">
        <f t="shared" si="22"/>
        <v>174650.13999999998</v>
      </c>
      <c r="K78">
        <f t="shared" si="22"/>
        <v>173666.09</v>
      </c>
      <c r="L78">
        <f t="shared" si="22"/>
        <v>173593.19999999998</v>
      </c>
      <c r="M78">
        <f t="shared" si="22"/>
        <v>171510.75999999998</v>
      </c>
      <c r="N78">
        <f t="shared" si="22"/>
        <v>169044.09</v>
      </c>
      <c r="O78">
        <f t="shared" si="22"/>
        <v>166323.08999999997</v>
      </c>
      <c r="P78">
        <f t="shared" si="22"/>
        <v>165285.71999999997</v>
      </c>
      <c r="Q78">
        <f t="shared" si="22"/>
        <v>164084.25999999995</v>
      </c>
      <c r="R78">
        <f t="shared" si="22"/>
        <v>162246.79</v>
      </c>
      <c r="S78">
        <f t="shared" si="22"/>
        <v>161493.83999999994</v>
      </c>
      <c r="T78">
        <f t="shared" si="22"/>
        <v>159576.33999999997</v>
      </c>
      <c r="U78">
        <f t="shared" si="22"/>
        <v>157950.15</v>
      </c>
      <c r="V78">
        <f>SUM(V71:V77)</f>
        <v>155939.59999999998</v>
      </c>
    </row>
    <row r="79" spans="1:22" x14ac:dyDescent="0.35">
      <c r="B79" s="36" t="s">
        <v>78</v>
      </c>
      <c r="C79" s="8">
        <f>C78/1000</f>
        <v>189.02951999999999</v>
      </c>
      <c r="D79" s="8">
        <f t="shared" ref="D79:S79" si="23">D78/1000</f>
        <v>187.33246</v>
      </c>
      <c r="E79" s="8">
        <f t="shared" si="23"/>
        <v>184.81070000000003</v>
      </c>
      <c r="F79" s="8">
        <f t="shared" si="23"/>
        <v>182.96763000000001</v>
      </c>
      <c r="G79" s="8">
        <f t="shared" si="23"/>
        <v>179.99019000000004</v>
      </c>
      <c r="H79" s="8">
        <f t="shared" si="23"/>
        <v>177.77970999999999</v>
      </c>
      <c r="I79" s="8">
        <f t="shared" si="23"/>
        <v>175.50274999999996</v>
      </c>
      <c r="J79" s="8">
        <f t="shared" si="23"/>
        <v>174.65013999999999</v>
      </c>
      <c r="K79" s="8">
        <f t="shared" si="23"/>
        <v>173.66609</v>
      </c>
      <c r="L79" s="8">
        <f t="shared" si="23"/>
        <v>173.5932</v>
      </c>
      <c r="M79" s="8">
        <f t="shared" si="23"/>
        <v>171.51075999999998</v>
      </c>
      <c r="N79" s="8">
        <f t="shared" si="23"/>
        <v>169.04408999999998</v>
      </c>
      <c r="O79" s="8">
        <f t="shared" si="23"/>
        <v>166.32308999999998</v>
      </c>
      <c r="P79" s="8">
        <f t="shared" si="23"/>
        <v>165.28571999999997</v>
      </c>
      <c r="Q79" s="8">
        <f t="shared" si="23"/>
        <v>164.08425999999994</v>
      </c>
      <c r="R79" s="8">
        <f t="shared" si="23"/>
        <v>162.24679</v>
      </c>
      <c r="S79" s="8">
        <f t="shared" si="23"/>
        <v>161.49383999999995</v>
      </c>
      <c r="T79" s="8">
        <f t="shared" ref="T79:U79" si="24">T78/1000</f>
        <v>159.57633999999996</v>
      </c>
      <c r="U79" s="8">
        <f t="shared" si="24"/>
        <v>157.95015000000001</v>
      </c>
      <c r="V79" s="8">
        <f>V78/1000</f>
        <v>155.93959999999998</v>
      </c>
    </row>
    <row r="82" spans="1:22" ht="18.5" x14ac:dyDescent="0.45">
      <c r="A82" s="37" t="s">
        <v>100</v>
      </c>
      <c r="B82" s="10" t="s">
        <v>82</v>
      </c>
    </row>
    <row r="88" spans="1:22" x14ac:dyDescent="0.35">
      <c r="A88" s="4" t="s">
        <v>0</v>
      </c>
      <c r="B88" s="44" t="s">
        <v>97</v>
      </c>
      <c r="C88" s="42">
        <v>2019</v>
      </c>
      <c r="D88" s="42">
        <v>2018</v>
      </c>
      <c r="E88" s="42">
        <v>2017</v>
      </c>
      <c r="F88" s="42">
        <v>2016</v>
      </c>
      <c r="G88" s="42">
        <v>2015</v>
      </c>
      <c r="H88" s="42">
        <v>2014</v>
      </c>
      <c r="I88" s="42">
        <v>2013</v>
      </c>
      <c r="J88" s="42">
        <v>2012</v>
      </c>
      <c r="K88" s="42">
        <v>2011</v>
      </c>
      <c r="L88" s="42">
        <v>2010</v>
      </c>
      <c r="M88" s="42">
        <v>2009</v>
      </c>
      <c r="N88" s="42">
        <v>2008</v>
      </c>
      <c r="O88" s="42">
        <v>2007</v>
      </c>
      <c r="P88" s="42">
        <v>2006</v>
      </c>
      <c r="Q88" s="42">
        <v>2005</v>
      </c>
      <c r="R88" s="42">
        <v>2004</v>
      </c>
      <c r="S88" s="42">
        <v>2003</v>
      </c>
      <c r="T88" s="42">
        <v>2002</v>
      </c>
      <c r="U88" s="42">
        <v>2001</v>
      </c>
      <c r="V88" s="42">
        <v>2000</v>
      </c>
    </row>
    <row r="89" spans="1:22" x14ac:dyDescent="0.35">
      <c r="B89" s="36" t="s">
        <v>91</v>
      </c>
      <c r="C89" s="36">
        <v>162.21211000000002</v>
      </c>
      <c r="D89" s="36">
        <v>160.75252999999998</v>
      </c>
      <c r="E89" s="36">
        <v>158.58525</v>
      </c>
      <c r="F89" s="36">
        <v>156.96365000000003</v>
      </c>
      <c r="G89" s="36">
        <v>154.38986000000003</v>
      </c>
      <c r="H89" s="36">
        <v>152.50421999999998</v>
      </c>
      <c r="I89" s="36">
        <v>150.55160999999998</v>
      </c>
      <c r="J89" s="36">
        <v>149.81601999999998</v>
      </c>
      <c r="K89" s="36">
        <v>148.97253000000001</v>
      </c>
      <c r="L89" s="36">
        <v>148.92702000000003</v>
      </c>
      <c r="M89" s="36">
        <v>147.14595000000003</v>
      </c>
      <c r="N89" s="36">
        <v>145.03358000000003</v>
      </c>
      <c r="O89" s="36">
        <v>142.69312999999994</v>
      </c>
      <c r="P89" s="36">
        <v>141.80225999999999</v>
      </c>
      <c r="Q89" s="36">
        <v>140.77149999999997</v>
      </c>
      <c r="R89" s="36">
        <v>139.19665999999998</v>
      </c>
      <c r="S89" s="36">
        <v>138.55754999999996</v>
      </c>
      <c r="T89" s="36">
        <v>136.91011999999998</v>
      </c>
      <c r="U89" s="36">
        <v>135.51525000000001</v>
      </c>
      <c r="V89" s="36">
        <v>133.78403</v>
      </c>
    </row>
    <row r="91" spans="1:22" x14ac:dyDescent="0.35">
      <c r="A91" s="4" t="s">
        <v>0</v>
      </c>
      <c r="B91" s="44" t="s">
        <v>98</v>
      </c>
      <c r="C91" s="42">
        <v>2019</v>
      </c>
      <c r="D91" s="42">
        <v>2018</v>
      </c>
      <c r="E91" s="42">
        <v>2017</v>
      </c>
      <c r="F91" s="42">
        <v>2016</v>
      </c>
      <c r="G91" s="42">
        <v>2015</v>
      </c>
      <c r="H91" s="42">
        <v>2014</v>
      </c>
      <c r="I91" s="42">
        <v>2013</v>
      </c>
      <c r="J91" s="42">
        <v>2012</v>
      </c>
      <c r="K91" s="42">
        <v>2011</v>
      </c>
      <c r="L91" s="42">
        <v>2010</v>
      </c>
      <c r="M91" s="42">
        <v>2009</v>
      </c>
      <c r="N91" s="42">
        <v>2008</v>
      </c>
      <c r="O91" s="42">
        <v>2007</v>
      </c>
      <c r="P91" s="42">
        <v>2006</v>
      </c>
      <c r="Q91" s="42">
        <v>2005</v>
      </c>
      <c r="R91" s="42">
        <v>2004</v>
      </c>
      <c r="S91" s="42">
        <v>2003</v>
      </c>
      <c r="T91" s="42">
        <v>2002</v>
      </c>
      <c r="U91" s="42">
        <v>2001</v>
      </c>
      <c r="V91" s="42">
        <v>2000</v>
      </c>
    </row>
    <row r="92" spans="1:22" x14ac:dyDescent="0.35">
      <c r="B92" s="36" t="s">
        <v>99</v>
      </c>
      <c r="D92" s="36">
        <f>C27+D79</f>
        <v>189.001795973751</v>
      </c>
      <c r="E92" s="36">
        <f t="shared" ref="E92:V92" si="25">D27+E79</f>
        <v>186.55901634600002</v>
      </c>
      <c r="F92" s="36">
        <f t="shared" si="25"/>
        <v>184.71035104800001</v>
      </c>
      <c r="G92" s="36">
        <f t="shared" si="25"/>
        <v>181.71076238400005</v>
      </c>
      <c r="H92" s="36">
        <f t="shared" si="25"/>
        <v>179.41049525</v>
      </c>
      <c r="I92" s="36">
        <f t="shared" si="25"/>
        <v>177.38477913799997</v>
      </c>
      <c r="J92" s="36">
        <f t="shared" si="25"/>
        <v>176.48927189599999</v>
      </c>
      <c r="K92" s="36">
        <f t="shared" si="25"/>
        <v>175.412306258</v>
      </c>
      <c r="L92" s="36">
        <f t="shared" si="25"/>
        <v>175.560414998</v>
      </c>
      <c r="M92" s="36">
        <f t="shared" si="25"/>
        <v>173.36927463199999</v>
      </c>
      <c r="N92" s="36">
        <f t="shared" si="25"/>
        <v>170.94452549599998</v>
      </c>
      <c r="O92" s="36">
        <f t="shared" si="25"/>
        <v>168.18262559999997</v>
      </c>
      <c r="P92" s="36">
        <f t="shared" si="25"/>
        <v>167.21994461799997</v>
      </c>
      <c r="Q92" s="36">
        <f t="shared" si="25"/>
        <v>166.05387865799995</v>
      </c>
      <c r="R92" s="36">
        <f t="shared" si="25"/>
        <v>164.135261598</v>
      </c>
      <c r="S92" s="36">
        <f t="shared" si="25"/>
        <v>163.33844161199994</v>
      </c>
      <c r="T92" s="36">
        <f t="shared" si="25"/>
        <v>161.37887864999996</v>
      </c>
      <c r="U92" s="36">
        <f t="shared" si="25"/>
        <v>159.78868349000001</v>
      </c>
      <c r="V92" s="36">
        <f t="shared" si="25"/>
        <v>157.64000196999999</v>
      </c>
    </row>
  </sheetData>
  <mergeCells count="2">
    <mergeCell ref="A1:B1"/>
    <mergeCell ref="A24:B2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Input Vaud</vt:lpstr>
      <vt:lpstr>Output Vaud</vt:lpstr>
      <vt:lpstr>Input Geneva</vt:lpstr>
      <vt:lpstr>Output Geneva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Wiedmann</dc:creator>
  <cp:lastModifiedBy>Nicole Wiedmann</cp:lastModifiedBy>
  <dcterms:created xsi:type="dcterms:W3CDTF">2021-06-07T15:23:04Z</dcterms:created>
  <dcterms:modified xsi:type="dcterms:W3CDTF">2021-06-18T09:52:40Z</dcterms:modified>
</cp:coreProperties>
</file>