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Metsäteollisuus/"/>
    </mc:Choice>
  </mc:AlternateContent>
  <xr:revisionPtr revIDLastSave="1" documentId="11_B6DB6696AE065DD8537C3224E88EBBC95402FCA2" xr6:coauthVersionLast="45" xr6:coauthVersionMax="45" xr10:uidLastSave="{EED1DF0A-4E79-4252-BDB0-E25A70BCA7B0}"/>
  <bookViews>
    <workbookView xWindow="-110" yWindow="-110" windowWidth="19420" windowHeight="104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" l="1"/>
  <c r="G29" i="1" l="1"/>
  <c r="C28" i="1"/>
  <c r="D28" i="1" s="1"/>
  <c r="G36" i="1" s="1"/>
  <c r="C27" i="1"/>
  <c r="D27" i="1" s="1"/>
  <c r="E27" i="1" s="1"/>
  <c r="C21" i="1"/>
  <c r="D21" i="1" s="1"/>
  <c r="F21" i="1" s="1"/>
  <c r="D17" i="1"/>
  <c r="C17" i="1"/>
  <c r="G47" i="1" l="1"/>
  <c r="G43" i="1"/>
  <c r="G35" i="1"/>
  <c r="G42" i="1"/>
  <c r="G49" i="1"/>
  <c r="G41" i="1"/>
  <c r="G39" i="1"/>
  <c r="E17" i="1"/>
  <c r="F17" i="1" s="1"/>
  <c r="B58" i="1" s="1"/>
  <c r="G48" i="1"/>
  <c r="G40" i="1"/>
  <c r="G46" i="1"/>
  <c r="G38" i="1"/>
  <c r="G45" i="1"/>
  <c r="G37" i="1"/>
  <c r="G44" i="1"/>
  <c r="C13" i="1"/>
  <c r="D13" i="1" s="1"/>
  <c r="E13" i="1" s="1"/>
  <c r="B57" i="1" s="1"/>
  <c r="B8" i="1"/>
  <c r="C7" i="1"/>
  <c r="D7" i="1" s="1"/>
  <c r="E7" i="1" s="1"/>
  <c r="B56" i="1" s="1"/>
  <c r="C6" i="1" l="1"/>
  <c r="D6" i="1" s="1"/>
  <c r="E6" i="1" s="1"/>
  <c r="B55" i="1" s="1"/>
  <c r="C5" i="1"/>
  <c r="D5" i="1" s="1"/>
  <c r="D8" i="1" l="1"/>
  <c r="E5" i="1"/>
  <c r="E8" i="1" l="1"/>
  <c r="B59" i="1"/>
</calcChain>
</file>

<file path=xl/sharedStrings.xml><?xml version="1.0" encoding="utf-8"?>
<sst xmlns="http://schemas.openxmlformats.org/spreadsheetml/2006/main" count="105" uniqueCount="47">
  <si>
    <t>Sahatavaran tuotanto Mikkelissä</t>
  </si>
  <si>
    <t>Versowood Otava Oy</t>
  </si>
  <si>
    <t>Tuotanto m3</t>
  </si>
  <si>
    <t>Suomalaisen männyn tiheys on 370 – 550 kg/m3 ja kuusen 300 – 470 kg/m3. (https://puuinfo.fi/puutieto/puun-ominaisuuksia/manty-ja-kuusi/)</t>
  </si>
  <si>
    <t>Tuotanto t</t>
  </si>
  <si>
    <t>Lisätieto</t>
  </si>
  <si>
    <t>Tiheys t/m3</t>
  </si>
  <si>
    <t>Misawa Homes Oy</t>
  </si>
  <si>
    <t>Oy SWM Wood Ltd</t>
  </si>
  <si>
    <t>Yhteensä</t>
  </si>
  <si>
    <t>Vanerin tuotanto Mikkelissä</t>
  </si>
  <si>
    <t>UPM Kymmene Pellos</t>
  </si>
  <si>
    <t>Perusvanerit voidaan jakaa kolmeen pääryhmään: koivuvaneri (tiheys n. 680 kg/m3), sekavaneri (tiheys n. 620 kg/m3) ja havuvanerit (tiheys n. 460…520 kg/m3)</t>
  </si>
  <si>
    <t>Parketin valmistus Mikkelissä</t>
  </si>
  <si>
    <t>Parla Floor Oy / Timberwise</t>
  </si>
  <si>
    <t>Tuotanto m2</t>
  </si>
  <si>
    <t>Paksuus m</t>
  </si>
  <si>
    <t>Yhtiön huippuvuosi oli 2007, kun maailmalle lähti noin 800 000 neliötä valmisparkettia.</t>
  </si>
  <si>
    <t>Oplax Oy</t>
  </si>
  <si>
    <t>Tuotanto kpl kaikki tehtaat</t>
  </si>
  <si>
    <t>Paino t</t>
  </si>
  <si>
    <t>Mikkelin osuus, arvio (liikevaihdon perusteella noin puolet)</t>
  </si>
  <si>
    <t>Kuormalavojen valmistus Mikkelissä</t>
  </si>
  <si>
    <t>HAKKUUKERTYMÄT MIKKELI</t>
  </si>
  <si>
    <t>Pinta-ala m2</t>
  </si>
  <si>
    <t>Pinta-ala km2</t>
  </si>
  <si>
    <t>Metsäpinta-ala, Etelä-Savo</t>
  </si>
  <si>
    <t>Metsäpinta-ala, Mikkeli</t>
  </si>
  <si>
    <t>Pinta-ala ha</t>
  </si>
  <si>
    <t>Pinta-ala miljoonaa ha</t>
  </si>
  <si>
    <t>Hakkuukertymä 2019</t>
  </si>
  <si>
    <t>Etelä-Savon pinta-ala</t>
  </si>
  <si>
    <t>Mikkelin pinta-ala</t>
  </si>
  <si>
    <t>Period</t>
  </si>
  <si>
    <t>Start date</t>
  </si>
  <si>
    <t>End date</t>
  </si>
  <si>
    <t>Material/product (name)</t>
  </si>
  <si>
    <t>Material/product code</t>
  </si>
  <si>
    <t>Unit</t>
  </si>
  <si>
    <t>Wood</t>
  </si>
  <si>
    <t>EMP1.3</t>
  </si>
  <si>
    <t>t</t>
  </si>
  <si>
    <t>Downscaling</t>
  </si>
  <si>
    <t>Quantity (Etelä-Savo)</t>
  </si>
  <si>
    <t>Qantity (Mikkeli)</t>
  </si>
  <si>
    <t>Vienti t</t>
  </si>
  <si>
    <t>Vienti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</si>
</sst>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Sans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9" fontId="0" fillId="0" borderId="0" xfId="1" applyFont="1"/>
    <xf numFmtId="2" fontId="0" fillId="0" borderId="0" xfId="0" applyNumberFormat="1"/>
    <xf numFmtId="0" fontId="5" fillId="0" borderId="0" xfId="0" applyFont="1" applyAlignment="1"/>
    <xf numFmtId="0" fontId="4" fillId="0" borderId="0" xfId="0" applyFont="1" applyAlignment="1"/>
    <xf numFmtId="164" fontId="6" fillId="0" borderId="0" xfId="0" applyNumberFormat="1" applyFont="1" applyAlignment="1"/>
    <xf numFmtId="0" fontId="7" fillId="0" borderId="0" xfId="0" applyFont="1" applyAlignment="1">
      <alignment wrapText="1"/>
    </xf>
    <xf numFmtId="0" fontId="8" fillId="0" borderId="0" xfId="0" applyFont="1" applyAlignment="1"/>
    <xf numFmtId="1" fontId="8" fillId="0" borderId="0" xfId="0" applyNumberFormat="1" applyFont="1" applyAlignment="1"/>
    <xf numFmtId="0" fontId="7" fillId="0" borderId="0" xfId="0" applyFont="1" applyAlignme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270095</xdr:colOff>
      <xdr:row>23</xdr:row>
      <xdr:rowOff>12700</xdr:rowOff>
    </xdr:from>
    <xdr:to>
      <xdr:col>15</xdr:col>
      <xdr:colOff>163533</xdr:colOff>
      <xdr:row>39</xdr:row>
      <xdr:rowOff>114300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6645" y="4248150"/>
          <a:ext cx="4160638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9"/>
  <sheetViews>
    <sheetView tabSelected="1" topLeftCell="A42" workbookViewId="0">
      <selection activeCell="B54" sqref="B54"/>
    </sheetView>
  </sheetViews>
  <sheetFormatPr defaultRowHeight="14.5"/>
  <cols>
    <col min="1" max="1" width="28.26953125" bestFit="1" customWidth="1"/>
    <col min="2" max="2" width="11.54296875" bestFit="1" customWidth="1"/>
    <col min="3" max="3" width="10.6328125" bestFit="1" customWidth="1"/>
    <col min="4" max="4" width="9.54296875" bestFit="1" customWidth="1"/>
    <col min="5" max="5" width="9.54296875" customWidth="1"/>
    <col min="6" max="6" width="20.1796875" customWidth="1"/>
    <col min="7" max="7" width="16.7265625" customWidth="1"/>
  </cols>
  <sheetData>
    <row r="3" spans="1:7">
      <c r="A3" s="3" t="s">
        <v>0</v>
      </c>
    </row>
    <row r="4" spans="1:7">
      <c r="B4" t="s">
        <v>2</v>
      </c>
      <c r="C4" t="s">
        <v>6</v>
      </c>
      <c r="D4" t="s">
        <v>4</v>
      </c>
      <c r="E4" t="s">
        <v>45</v>
      </c>
      <c r="F4" t="s">
        <v>5</v>
      </c>
    </row>
    <row r="5" spans="1:7">
      <c r="A5" t="s">
        <v>1</v>
      </c>
      <c r="B5">
        <v>275000</v>
      </c>
      <c r="C5">
        <f>((300+470)/2)/1000</f>
        <v>0.38500000000000001</v>
      </c>
      <c r="D5">
        <f>B5*C5</f>
        <v>105875</v>
      </c>
      <c r="E5">
        <f>0.9*D5</f>
        <v>95287.5</v>
      </c>
      <c r="F5" s="1" t="s">
        <v>3</v>
      </c>
    </row>
    <row r="6" spans="1:7">
      <c r="A6" t="s">
        <v>7</v>
      </c>
      <c r="B6">
        <v>82000</v>
      </c>
      <c r="C6">
        <f>((300+470)/2)/1000</f>
        <v>0.38500000000000001</v>
      </c>
      <c r="D6">
        <f>B6*C6</f>
        <v>31570</v>
      </c>
      <c r="E6">
        <f>D6</f>
        <v>31570</v>
      </c>
    </row>
    <row r="7" spans="1:7">
      <c r="A7" t="s">
        <v>8</v>
      </c>
      <c r="B7" s="2">
        <v>30000</v>
      </c>
      <c r="C7">
        <f>((300+470)/2)/1000</f>
        <v>0.38500000000000001</v>
      </c>
      <c r="D7">
        <f>B7*C7</f>
        <v>11550</v>
      </c>
      <c r="E7">
        <f>0.5*D7</f>
        <v>5775</v>
      </c>
    </row>
    <row r="8" spans="1:7">
      <c r="A8" t="s">
        <v>9</v>
      </c>
      <c r="B8">
        <f>SUM(B5:B7)</f>
        <v>387000</v>
      </c>
      <c r="D8">
        <f>SUM(D5:D7)</f>
        <v>148995</v>
      </c>
      <c r="E8">
        <f>SUM(E5:E7)</f>
        <v>132632.5</v>
      </c>
    </row>
    <row r="11" spans="1:7">
      <c r="A11" s="3" t="s">
        <v>10</v>
      </c>
    </row>
    <row r="12" spans="1:7">
      <c r="B12" t="s">
        <v>2</v>
      </c>
      <c r="C12" t="s">
        <v>6</v>
      </c>
      <c r="D12" t="s">
        <v>4</v>
      </c>
      <c r="E12" t="s">
        <v>45</v>
      </c>
      <c r="F12" t="s">
        <v>5</v>
      </c>
    </row>
    <row r="13" spans="1:7">
      <c r="A13" t="s">
        <v>11</v>
      </c>
      <c r="B13" s="2">
        <v>480000</v>
      </c>
      <c r="C13">
        <f>((460+520)/2)/1000</f>
        <v>0.49</v>
      </c>
      <c r="D13">
        <f>B13*C13</f>
        <v>235200</v>
      </c>
      <c r="E13">
        <f>0.9*D13</f>
        <v>211680</v>
      </c>
      <c r="F13" s="1" t="s">
        <v>12</v>
      </c>
    </row>
    <row r="15" spans="1:7">
      <c r="A15" s="3" t="s">
        <v>13</v>
      </c>
    </row>
    <row r="16" spans="1:7">
      <c r="B16" t="s">
        <v>15</v>
      </c>
      <c r="C16" t="s">
        <v>16</v>
      </c>
      <c r="D16" t="s">
        <v>6</v>
      </c>
      <c r="E16" t="s">
        <v>4</v>
      </c>
      <c r="F16" t="s">
        <v>45</v>
      </c>
      <c r="G16" t="s">
        <v>5</v>
      </c>
    </row>
    <row r="17" spans="1:7">
      <c r="A17" t="s">
        <v>14</v>
      </c>
      <c r="B17" s="2">
        <v>800000</v>
      </c>
      <c r="C17">
        <f>15/1000</f>
        <v>1.4999999999999999E-2</v>
      </c>
      <c r="D17">
        <f>((510+760)/2)/1000</f>
        <v>0.63500000000000001</v>
      </c>
      <c r="E17">
        <f>B17*C17*D17</f>
        <v>7620</v>
      </c>
      <c r="F17">
        <f>0.6*E17</f>
        <v>4572</v>
      </c>
      <c r="G17" s="1" t="s">
        <v>17</v>
      </c>
    </row>
    <row r="19" spans="1:7">
      <c r="A19" s="3" t="s">
        <v>22</v>
      </c>
    </row>
    <row r="20" spans="1:7">
      <c r="B20" t="s">
        <v>19</v>
      </c>
      <c r="C20" t="s">
        <v>20</v>
      </c>
      <c r="D20" t="s">
        <v>9</v>
      </c>
      <c r="F20" t="s">
        <v>21</v>
      </c>
    </row>
    <row r="21" spans="1:7">
      <c r="A21" t="s">
        <v>18</v>
      </c>
      <c r="B21">
        <v>2000000</v>
      </c>
      <c r="C21">
        <f>25/1000</f>
        <v>2.5000000000000001E-2</v>
      </c>
      <c r="D21">
        <f>B21*C21</f>
        <v>50000</v>
      </c>
      <c r="F21">
        <f>D21/2</f>
        <v>25000</v>
      </c>
    </row>
    <row r="25" spans="1:7">
      <c r="A25" t="s">
        <v>23</v>
      </c>
    </row>
    <row r="26" spans="1:7">
      <c r="B26" t="s">
        <v>24</v>
      </c>
      <c r="C26" t="s">
        <v>28</v>
      </c>
      <c r="D26" t="s">
        <v>29</v>
      </c>
      <c r="F26" t="s">
        <v>25</v>
      </c>
    </row>
    <row r="27" spans="1:7">
      <c r="A27" t="s">
        <v>27</v>
      </c>
      <c r="B27">
        <v>2354355965.0296998</v>
      </c>
      <c r="C27">
        <f>B27/10000</f>
        <v>235435.59650296997</v>
      </c>
      <c r="D27" s="5">
        <f>C27/1000000</f>
        <v>0.23543559650296997</v>
      </c>
      <c r="E27" s="4">
        <f>D27/D28</f>
        <v>0.2145231742917745</v>
      </c>
    </row>
    <row r="28" spans="1:7">
      <c r="A28" t="s">
        <v>26</v>
      </c>
      <c r="B28">
        <v>10974832778.800501</v>
      </c>
      <c r="C28">
        <f>B28/10000</f>
        <v>1097483.27788005</v>
      </c>
      <c r="D28" s="5">
        <f>C28/1000000</f>
        <v>1.0974832778800501</v>
      </c>
    </row>
    <row r="29" spans="1:7">
      <c r="A29" t="s">
        <v>32</v>
      </c>
      <c r="F29">
        <v>3.23</v>
      </c>
      <c r="G29" s="4">
        <f>F29/F30</f>
        <v>0.17210144927536231</v>
      </c>
    </row>
    <row r="30" spans="1:7">
      <c r="A30" t="s">
        <v>31</v>
      </c>
      <c r="F30">
        <v>18.768000000000001</v>
      </c>
    </row>
    <row r="31" spans="1:7">
      <c r="A31" t="s">
        <v>30</v>
      </c>
    </row>
    <row r="33" spans="1:8">
      <c r="A33" s="3" t="s">
        <v>42</v>
      </c>
    </row>
    <row r="34" spans="1:8">
      <c r="A34" s="6" t="s">
        <v>33</v>
      </c>
      <c r="B34" s="6" t="s">
        <v>34</v>
      </c>
      <c r="C34" s="6" t="s">
        <v>35</v>
      </c>
      <c r="D34" s="6" t="s">
        <v>36</v>
      </c>
      <c r="E34" s="6" t="s">
        <v>37</v>
      </c>
      <c r="F34" s="6" t="s">
        <v>43</v>
      </c>
      <c r="G34" s="6" t="s">
        <v>44</v>
      </c>
      <c r="H34" s="6" t="s">
        <v>38</v>
      </c>
    </row>
    <row r="35" spans="1:8">
      <c r="A35" s="7">
        <v>2015</v>
      </c>
      <c r="B35" s="8">
        <v>42005</v>
      </c>
      <c r="C35" s="8">
        <v>42369</v>
      </c>
      <c r="D35" s="9" t="s">
        <v>39</v>
      </c>
      <c r="E35" s="10" t="s">
        <v>40</v>
      </c>
      <c r="F35" s="10">
        <v>2717450</v>
      </c>
      <c r="G35" s="11">
        <f>F35/D$28*D$27</f>
        <v>582955.99997918261</v>
      </c>
      <c r="H35" s="12" t="s">
        <v>41</v>
      </c>
    </row>
    <row r="36" spans="1:8">
      <c r="A36" s="7">
        <v>2015</v>
      </c>
      <c r="B36" s="8">
        <v>42005</v>
      </c>
      <c r="C36" s="8">
        <v>42369</v>
      </c>
      <c r="D36" s="12" t="s">
        <v>39</v>
      </c>
      <c r="E36" s="10" t="s">
        <v>40</v>
      </c>
      <c r="F36" s="10">
        <v>2771850</v>
      </c>
      <c r="G36" s="11">
        <f t="shared" ref="G36:G49" si="0">F36/D$28*D$27</f>
        <v>594626.06066065514</v>
      </c>
      <c r="H36" s="12" t="s">
        <v>41</v>
      </c>
    </row>
    <row r="37" spans="1:8">
      <c r="A37" s="7">
        <v>2015</v>
      </c>
      <c r="B37" s="8">
        <v>42005</v>
      </c>
      <c r="C37" s="8">
        <v>42369</v>
      </c>
      <c r="D37" s="12" t="s">
        <v>39</v>
      </c>
      <c r="E37" s="10" t="s">
        <v>40</v>
      </c>
      <c r="F37" s="10">
        <v>450500</v>
      </c>
      <c r="G37" s="11">
        <f t="shared" si="0"/>
        <v>96642.690018444409</v>
      </c>
      <c r="H37" s="12" t="s">
        <v>41</v>
      </c>
    </row>
    <row r="38" spans="1:8">
      <c r="A38" s="7">
        <v>2016</v>
      </c>
      <c r="B38" s="8">
        <v>42370</v>
      </c>
      <c r="C38" s="8">
        <v>42735</v>
      </c>
      <c r="D38" s="12" t="s">
        <v>39</v>
      </c>
      <c r="E38" s="10" t="s">
        <v>40</v>
      </c>
      <c r="F38" s="10">
        <v>2977550</v>
      </c>
      <c r="G38" s="11">
        <f t="shared" si="0"/>
        <v>638753.47761247319</v>
      </c>
      <c r="H38" s="12" t="s">
        <v>41</v>
      </c>
    </row>
    <row r="39" spans="1:8">
      <c r="A39" s="7">
        <v>2016</v>
      </c>
      <c r="B39" s="8">
        <v>42370</v>
      </c>
      <c r="C39" s="8">
        <v>42735</v>
      </c>
      <c r="D39" s="12" t="s">
        <v>39</v>
      </c>
      <c r="E39" s="10" t="s">
        <v>40</v>
      </c>
      <c r="F39" s="10">
        <v>2918900</v>
      </c>
      <c r="G39" s="11">
        <f t="shared" si="0"/>
        <v>626171.6934402606</v>
      </c>
      <c r="H39" s="12" t="s">
        <v>41</v>
      </c>
    </row>
    <row r="40" spans="1:8">
      <c r="A40" s="7">
        <v>2016</v>
      </c>
      <c r="B40" s="8">
        <v>42370</v>
      </c>
      <c r="C40" s="8">
        <v>42735</v>
      </c>
      <c r="D40" s="12" t="s">
        <v>39</v>
      </c>
      <c r="E40" s="10" t="s">
        <v>40</v>
      </c>
      <c r="F40" s="10">
        <v>385050</v>
      </c>
      <c r="G40" s="11">
        <f t="shared" si="0"/>
        <v>82602.148261047769</v>
      </c>
      <c r="H40" s="12" t="s">
        <v>41</v>
      </c>
    </row>
    <row r="41" spans="1:8">
      <c r="A41" s="7">
        <v>2017</v>
      </c>
      <c r="B41" s="8">
        <v>42736</v>
      </c>
      <c r="C41" s="8">
        <v>43100</v>
      </c>
      <c r="D41" s="12" t="s">
        <v>39</v>
      </c>
      <c r="E41" s="10" t="s">
        <v>40</v>
      </c>
      <c r="F41" s="10">
        <v>3126300</v>
      </c>
      <c r="G41" s="11">
        <f t="shared" si="0"/>
        <v>670663.79978837457</v>
      </c>
      <c r="H41" s="12" t="s">
        <v>41</v>
      </c>
    </row>
    <row r="42" spans="1:8">
      <c r="A42" s="7">
        <v>2017</v>
      </c>
      <c r="B42" s="8">
        <v>42736</v>
      </c>
      <c r="C42" s="8">
        <v>43100</v>
      </c>
      <c r="D42" s="12" t="s">
        <v>39</v>
      </c>
      <c r="E42" s="10" t="s">
        <v>40</v>
      </c>
      <c r="F42" s="10">
        <v>2812650</v>
      </c>
      <c r="G42" s="11">
        <f t="shared" si="0"/>
        <v>603378.60617175954</v>
      </c>
      <c r="H42" s="12" t="s">
        <v>41</v>
      </c>
    </row>
    <row r="43" spans="1:8">
      <c r="A43" s="7">
        <v>2017</v>
      </c>
      <c r="B43" s="8">
        <v>42736</v>
      </c>
      <c r="C43" s="8">
        <v>43100</v>
      </c>
      <c r="D43" s="12" t="s">
        <v>39</v>
      </c>
      <c r="E43" s="10" t="s">
        <v>40</v>
      </c>
      <c r="F43" s="10">
        <v>528700</v>
      </c>
      <c r="G43" s="11">
        <f t="shared" si="0"/>
        <v>113418.40224806119</v>
      </c>
      <c r="H43" s="12" t="s">
        <v>41</v>
      </c>
    </row>
    <row r="44" spans="1:8">
      <c r="A44" s="7">
        <v>2018</v>
      </c>
      <c r="B44" s="8">
        <v>43101</v>
      </c>
      <c r="C44" s="8">
        <v>43465</v>
      </c>
      <c r="D44" s="12" t="s">
        <v>39</v>
      </c>
      <c r="E44" s="10" t="s">
        <v>40</v>
      </c>
      <c r="F44" s="10">
        <v>3382150</v>
      </c>
      <c r="G44" s="11">
        <f t="shared" si="0"/>
        <v>725549.55393092509</v>
      </c>
      <c r="H44" s="12" t="s">
        <v>41</v>
      </c>
    </row>
    <row r="45" spans="1:8">
      <c r="A45" s="7">
        <v>2018</v>
      </c>
      <c r="B45" s="8">
        <v>43101</v>
      </c>
      <c r="C45" s="8">
        <v>43465</v>
      </c>
      <c r="D45" s="12" t="s">
        <v>39</v>
      </c>
      <c r="E45" s="10" t="s">
        <v>40</v>
      </c>
      <c r="F45" s="10">
        <v>3065100</v>
      </c>
      <c r="G45" s="11">
        <f t="shared" si="0"/>
        <v>657534.98152171797</v>
      </c>
      <c r="H45" s="12" t="s">
        <v>41</v>
      </c>
    </row>
    <row r="46" spans="1:8">
      <c r="A46" s="7">
        <v>2018</v>
      </c>
      <c r="B46" s="8">
        <v>43101</v>
      </c>
      <c r="C46" s="8">
        <v>43465</v>
      </c>
      <c r="D46" s="12" t="s">
        <v>39</v>
      </c>
      <c r="E46" s="10" t="s">
        <v>40</v>
      </c>
      <c r="F46" s="10">
        <v>540600</v>
      </c>
      <c r="G46" s="11">
        <f t="shared" si="0"/>
        <v>115971.22802213331</v>
      </c>
      <c r="H46" s="12" t="s">
        <v>41</v>
      </c>
    </row>
    <row r="47" spans="1:8">
      <c r="A47" s="7">
        <v>2019</v>
      </c>
      <c r="B47" s="8">
        <v>43466</v>
      </c>
      <c r="C47" s="8">
        <v>43830</v>
      </c>
      <c r="D47" s="12" t="s">
        <v>39</v>
      </c>
      <c r="E47" s="10" t="s">
        <v>40</v>
      </c>
      <c r="F47" s="10">
        <v>2590800</v>
      </c>
      <c r="G47" s="11">
        <f t="shared" si="0"/>
        <v>555786.63995512936</v>
      </c>
      <c r="H47" s="12" t="s">
        <v>41</v>
      </c>
    </row>
    <row r="48" spans="1:8">
      <c r="A48" s="7">
        <v>2019</v>
      </c>
      <c r="B48" s="8">
        <v>43466</v>
      </c>
      <c r="C48" s="8">
        <v>43830</v>
      </c>
      <c r="D48" s="12" t="s">
        <v>39</v>
      </c>
      <c r="E48" s="10" t="s">
        <v>40</v>
      </c>
      <c r="F48" s="10">
        <v>2768450</v>
      </c>
      <c r="G48" s="11">
        <f t="shared" si="0"/>
        <v>593896.68186806317</v>
      </c>
      <c r="H48" s="12" t="s">
        <v>41</v>
      </c>
    </row>
    <row r="49" spans="1:8">
      <c r="A49" s="7">
        <v>2019</v>
      </c>
      <c r="B49" s="8">
        <v>43466</v>
      </c>
      <c r="C49" s="8">
        <v>43830</v>
      </c>
      <c r="D49" s="12" t="s">
        <v>39</v>
      </c>
      <c r="E49" s="10" t="s">
        <v>40</v>
      </c>
      <c r="F49" s="10">
        <v>504050</v>
      </c>
      <c r="G49" s="11">
        <f t="shared" si="0"/>
        <v>108130.40600176893</v>
      </c>
      <c r="H49" s="12" t="s">
        <v>41</v>
      </c>
    </row>
    <row r="53" spans="1:8">
      <c r="A53" t="s">
        <v>46</v>
      </c>
    </row>
    <row r="54" spans="1:8">
      <c r="A54" t="s">
        <v>1</v>
      </c>
      <c r="B54">
        <f>E5</f>
        <v>95287.5</v>
      </c>
    </row>
    <row r="55" spans="1:8">
      <c r="A55" t="s">
        <v>7</v>
      </c>
      <c r="B55">
        <f t="shared" ref="B55:B56" si="1">E6</f>
        <v>31570</v>
      </c>
    </row>
    <row r="56" spans="1:8">
      <c r="A56" t="s">
        <v>8</v>
      </c>
      <c r="B56">
        <f t="shared" si="1"/>
        <v>5775</v>
      </c>
    </row>
    <row r="57" spans="1:8">
      <c r="A57" t="s">
        <v>11</v>
      </c>
      <c r="B57">
        <f>E13</f>
        <v>211680</v>
      </c>
    </row>
    <row r="58" spans="1:8">
      <c r="A58" t="s">
        <v>14</v>
      </c>
      <c r="B58">
        <f>F17</f>
        <v>4572</v>
      </c>
    </row>
    <row r="59" spans="1:8">
      <c r="A59" t="s">
        <v>9</v>
      </c>
      <c r="B59" s="13">
        <f>SUM(B54:B58)</f>
        <v>348884.5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3" ma:contentTypeDescription="Luo uusi asiakirja." ma:contentTypeScope="" ma:versionID="cc58526597aac545d9260fd9a6c9e682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c0d4b03a81b079477117ae226f28512c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09CDD-BA25-4B6D-B735-41A9F52484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60BA62-7E0C-4137-8FA5-32E82E34046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a51a2e6-e7df-4ee2-81c5-cb2f79d08d4c"/>
    <ds:schemaRef ds:uri="b0bba053-6554-4cc0-a03d-9d73c87910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965164-7043-484F-BB78-FCCA2CF29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2021-06-03T12:48:29Z</dcterms:created>
  <dcterms:modified xsi:type="dcterms:W3CDTF">2021-09-10T07:12:36Z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